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Items" sheetId="2" state="visible" r:id="rId4"/>
    <sheet name="Movements" sheetId="3" state="visible" r:id="rId5"/>
    <sheet name="Dashboard" sheetId="4" state="visible" r:id="rId6"/>
    <sheet name="Check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<sst xmlns="http://schemas.openxmlformats.org/spreadsheetml/2006/main" count="293" uniqueCount="150">
  <si>
    <t xml:space="preserve">PickrTech — Inventory Dashboard for Google Sheets (sample template)</t>
  </si>
  <si>
    <t xml:space="preserve">How to use this file:</t>
  </si>
  <si>
    <t xml:space="preserve">1. Upload to Google Drive and open with Google Sheets (File &gt; Save as Google Sheets).</t>
  </si>
  <si>
    <t xml:space="preserve">2. Replace the 30 sample rows in the Items tab (columns A–F) with your own SKUs.</t>
  </si>
  <si>
    <t xml:space="preserve">3. Log every stock change as a new row in the Movements tab. Never type over the Current Stock column.</t>
  </si>
  <si>
    <t xml:space="preserve">4. The Dashboard and Checks tabs recalculate automatically.</t>
  </si>
  <si>
    <t xml:space="preserve">Color legend:</t>
  </si>
  <si>
    <t xml:space="preserve">Blue text = input cells you edit (Items A–F, Movements A–E, Checks A–B).</t>
  </si>
  <si>
    <t xml:space="preserve">Black text = formulas. Do not overwrite them.</t>
  </si>
  <si>
    <t xml:space="preserve">Yellow fill = key input columns.</t>
  </si>
  <si>
    <t xml:space="preserve">Sign convention: outgoing stock (sales) is negative, incoming stock (receipts, returns) is positive.</t>
  </si>
  <si>
    <t xml:space="preserve">Aging is measured against TODAY(); the Dashboard tab displays the same current date for reference.</t>
  </si>
  <si>
    <t xml:space="preserve">Sample data: fictional 30-SKU home-goods store, movements dated April–July 2026.</t>
  </si>
  <si>
    <t xml:space="preserve">Template scope — prefilled for 30 SKUs:</t>
  </si>
  <si>
    <t xml:space="preserve">This template is prefilled for 30 SKU rows (Items rows 2-31). All dashboard KPIs, the reconciliation test,</t>
  </si>
  <si>
    <t xml:space="preserve">the chart range, and the formatting rules point at rows 2-31.</t>
  </si>
  <si>
    <t xml:space="preserve">Before adding a 31st SKU, extend everything together:</t>
  </si>
  <si>
    <t xml:space="preserve">1. Insert new rows above the Totals row in Items, then fill the formulas in columns G-K down into them.</t>
  </si>
  <si>
    <t xml:space="preserve">2. Update every Dashboard range that ends at row 31: the five KPI formulas and the reconciliation test.</t>
  </si>
  <si>
    <t xml:space="preserve">3. Update the chart's data range and the conditional-formatting ranges (Items G and I:K).</t>
  </si>
  <si>
    <t xml:space="preserve">4. Category validation covers rows 2-200 and movement-type validation covers rows 2-1000 already.</t>
  </si>
  <si>
    <t xml:space="preserve">SKU</t>
  </si>
  <si>
    <t xml:space="preserve">Product Name</t>
  </si>
  <si>
    <t xml:space="preserve">Category</t>
  </si>
  <si>
    <t xml:space="preserve">Unit Cost</t>
  </si>
  <si>
    <t xml:space="preserve">Starting Stock</t>
  </si>
  <si>
    <t xml:space="preserve">Reorder Point</t>
  </si>
  <si>
    <t xml:space="preserve">Current Stock</t>
  </si>
  <si>
    <t xml:space="preserve">Inventory Value</t>
  </si>
  <si>
    <t xml:space="preserve">Last Movement</t>
  </si>
  <si>
    <t xml:space="preserve">Days Since Movement</t>
  </si>
  <si>
    <t xml:space="preserve">Aging Band</t>
  </si>
  <si>
    <t xml:space="preserve">CAN-001</t>
  </si>
  <si>
    <t xml:space="preserve">Vanilla Soy Candle 8 oz</t>
  </si>
  <si>
    <t xml:space="preserve">Candles</t>
  </si>
  <si>
    <t xml:space="preserve">$5.40</t>
  </si>
  <si>
    <t xml:space="preserve">CAN-002</t>
  </si>
  <si>
    <t xml:space="preserve">Lavender Soy Candle 8 oz</t>
  </si>
  <si>
    <t xml:space="preserve">CAN-003</t>
  </si>
  <si>
    <t xml:space="preserve">Cedarwood Candle 12 oz</t>
  </si>
  <si>
    <t xml:space="preserve">$7.25</t>
  </si>
  <si>
    <t xml:space="preserve">CAN-004</t>
  </si>
  <si>
    <t xml:space="preserve">Citrus Candle 12 oz</t>
  </si>
  <si>
    <t xml:space="preserve">CAN-005</t>
  </si>
  <si>
    <t xml:space="preserve">Seasonal Pine Candle 8 oz</t>
  </si>
  <si>
    <t xml:space="preserve">$4.90</t>
  </si>
  <si>
    <t xml:space="preserve">CAN-006</t>
  </si>
  <si>
    <t xml:space="preserve">Rose Candle 8 oz</t>
  </si>
  <si>
    <t xml:space="preserve">$5.10</t>
  </si>
  <si>
    <t xml:space="preserve">CAN-007</t>
  </si>
  <si>
    <t xml:space="preserve">Sandalwood Candle 12 oz</t>
  </si>
  <si>
    <t xml:space="preserve">$7.60</t>
  </si>
  <si>
    <t xml:space="preserve">CAN-008</t>
  </si>
  <si>
    <t xml:space="preserve">Eucalyptus Candle 8 oz</t>
  </si>
  <si>
    <t xml:space="preserve">CAN-009</t>
  </si>
  <si>
    <t xml:space="preserve">Amber Candle 12 oz</t>
  </si>
  <si>
    <t xml:space="preserve">$7.40</t>
  </si>
  <si>
    <t xml:space="preserve">DIF-001</t>
  </si>
  <si>
    <t xml:space="preserve">Reed Diffuser Lavender</t>
  </si>
  <si>
    <t xml:space="preserve">Diffusers</t>
  </si>
  <si>
    <t xml:space="preserve">$9.80</t>
  </si>
  <si>
    <t xml:space="preserve">DIF-002</t>
  </si>
  <si>
    <t xml:space="preserve">Reed Diffuser Citrus</t>
  </si>
  <si>
    <t xml:space="preserve">DIF-003</t>
  </si>
  <si>
    <t xml:space="preserve">Ultrasonic Diffuser White</t>
  </si>
  <si>
    <t xml:space="preserve">$14.00</t>
  </si>
  <si>
    <t xml:space="preserve">DIF-004</t>
  </si>
  <si>
    <t xml:space="preserve">Ultrasonic Diffuser Wood</t>
  </si>
  <si>
    <t xml:space="preserve">$15.50</t>
  </si>
  <si>
    <t xml:space="preserve">DIF-005</t>
  </si>
  <si>
    <t xml:space="preserve">Diffuser Oil Lavender 15 ml</t>
  </si>
  <si>
    <t xml:space="preserve">$3.20</t>
  </si>
  <si>
    <t xml:space="preserve">DIF-006</t>
  </si>
  <si>
    <t xml:space="preserve">Diffuser Oil Citrus 15 ml</t>
  </si>
  <si>
    <t xml:space="preserve">DIF-007</t>
  </si>
  <si>
    <t xml:space="preserve">Reed Refill Pack</t>
  </si>
  <si>
    <t xml:space="preserve">$2.40</t>
  </si>
  <si>
    <t xml:space="preserve">SOA-001</t>
  </si>
  <si>
    <t xml:space="preserve">Oatmeal Bar Soap</t>
  </si>
  <si>
    <t xml:space="preserve">Soaps</t>
  </si>
  <si>
    <t xml:space="preserve">$2.10</t>
  </si>
  <si>
    <t xml:space="preserve">SOA-002</t>
  </si>
  <si>
    <t xml:space="preserve">Charcoal Bar Soap</t>
  </si>
  <si>
    <t xml:space="preserve">$2.30</t>
  </si>
  <si>
    <t xml:space="preserve">SOA-003</t>
  </si>
  <si>
    <t xml:space="preserve">Honey Bar Soap</t>
  </si>
  <si>
    <t xml:space="preserve">$2.20</t>
  </si>
  <si>
    <t xml:space="preserve">SOA-004</t>
  </si>
  <si>
    <t xml:space="preserve">Liquid Hand Soap Lavender</t>
  </si>
  <si>
    <t xml:space="preserve">$3.60</t>
  </si>
  <si>
    <t xml:space="preserve">SOA-005</t>
  </si>
  <si>
    <t xml:space="preserve">Liquid Hand Soap Citrus</t>
  </si>
  <si>
    <t xml:space="preserve">SOA-006</t>
  </si>
  <si>
    <t xml:space="preserve">Soap Gift Set</t>
  </si>
  <si>
    <t xml:space="preserve">$9.50</t>
  </si>
  <si>
    <t xml:space="preserve">SOA-007</t>
  </si>
  <si>
    <t xml:space="preserve">Shea Bar Soap</t>
  </si>
  <si>
    <t xml:space="preserve">SOA-008</t>
  </si>
  <si>
    <t xml:space="preserve">Goat Milk Bar Soap</t>
  </si>
  <si>
    <t xml:space="preserve">$2.60</t>
  </si>
  <si>
    <t xml:space="preserve">ACC-001</t>
  </si>
  <si>
    <t xml:space="preserve">Wick Trimmer</t>
  </si>
  <si>
    <t xml:space="preserve">Accessories</t>
  </si>
  <si>
    <t xml:space="preserve">$3.80</t>
  </si>
  <si>
    <t xml:space="preserve">ACC-002</t>
  </si>
  <si>
    <t xml:space="preserve">Candle Snuffer</t>
  </si>
  <si>
    <t xml:space="preserve">$3.50</t>
  </si>
  <si>
    <t xml:space="preserve">ACC-003</t>
  </si>
  <si>
    <t xml:space="preserve">Ceramic Candle Tray</t>
  </si>
  <si>
    <t xml:space="preserve">$5.25</t>
  </si>
  <si>
    <t xml:space="preserve">ACC-004</t>
  </si>
  <si>
    <t xml:space="preserve">Matches Jar</t>
  </si>
  <si>
    <t xml:space="preserve">$1.90</t>
  </si>
  <si>
    <t xml:space="preserve">ACC-005</t>
  </si>
  <si>
    <t xml:space="preserve">Gift Box Small</t>
  </si>
  <si>
    <t xml:space="preserve">$0.90</t>
  </si>
  <si>
    <t xml:space="preserve">ACC-006</t>
  </si>
  <si>
    <t xml:space="preserve">Gift Bag Kraft</t>
  </si>
  <si>
    <t xml:space="preserve">$0.60</t>
  </si>
  <si>
    <t xml:space="preserve">Totals</t>
  </si>
  <si>
    <t xml:space="preserve">Date</t>
  </si>
  <si>
    <t xml:space="preserve">Movement Type</t>
  </si>
  <si>
    <t xml:space="preserve">Quantity</t>
  </si>
  <si>
    <t xml:space="preserve">Note</t>
  </si>
  <si>
    <t xml:space="preserve">Sale</t>
  </si>
  <si>
    <t xml:space="preserve">Adjustment</t>
  </si>
  <si>
    <t xml:space="preserve">Damaged bar written off</t>
  </si>
  <si>
    <t xml:space="preserve">Return</t>
  </si>
  <si>
    <t xml:space="preserve">Customer return, resalable</t>
  </si>
  <si>
    <t xml:space="preserve">Receipt</t>
  </si>
  <si>
    <t xml:space="preserve">PO-1042</t>
  </si>
  <si>
    <t xml:space="preserve">Damaged in storage</t>
  </si>
  <si>
    <t xml:space="preserve">PO-1046 partial</t>
  </si>
  <si>
    <t xml:space="preserve">PO-1047</t>
  </si>
  <si>
    <t xml:space="preserve">Inventory Dashboard — sample data</t>
  </si>
  <si>
    <t xml:space="preserve">As-of date</t>
  </si>
  <si>
    <t xml:space="preserve">Key numbers</t>
  </si>
  <si>
    <t xml:space="preserve">Total units on hand</t>
  </si>
  <si>
    <t xml:space="preserve">Total inventory value</t>
  </si>
  <si>
    <t xml:space="preserve">SKUs at or below reorder point</t>
  </si>
  <si>
    <t xml:space="preserve">SKUs aged 90+ days since last movement</t>
  </si>
  <si>
    <t xml:space="preserve">SKUs with no movement recorded</t>
  </si>
  <si>
    <t xml:space="preserve">Reconciliation test</t>
  </si>
  <si>
    <t xml:space="preserve">Starting units + net movements = current units?</t>
  </si>
  <si>
    <t xml:space="preserve">Value by category</t>
  </si>
  <si>
    <t xml:space="preserve">Units</t>
  </si>
  <si>
    <t xml:space="preserve">Counted Stock</t>
  </si>
  <si>
    <t xml:space="preserve">System Stock</t>
  </si>
  <si>
    <t xml:space="preserve">Variance</t>
  </si>
  <si>
    <t xml:space="preserve">Status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</si>
</sst>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\$#,##0.00"/>
    <numFmt numFmtId="167" formatCode="yyyy\-mm\-dd"/>
    <numFmt numFmtId="168" formatCode="0"/>
    <numFmt numFmtId="169" formatCode="[$$]#,##0.00"/>
  </numFmts>
  <fonts count="1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24242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color rgb="FF000000"/>
      <name val="Calibri"/>
      <family val="0"/>
      <charset val="1"/>
    </font>
    <font>
      <b val="true"/>
      <sz val="14"/>
      <color theme="1"/>
      <name val="Arial"/>
      <family val="0"/>
      <charset val="1"/>
    </font>
    <font>
      <sz val="18"/>
      <color rgb="FF757575"/>
      <name val="Arial"/>
      <family val="2"/>
    </font>
    <font>
      <sz val="10"/>
      <color rgb="FF000000"/>
      <name val="Arial"/>
      <family val="2"/>
    </font>
    <font>
      <sz val="10"/>
      <color rgb="FF1A1A1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FFF9C4"/>
        <bgColor rgb="FFFFFFFF"/>
      </patternFill>
    </fill>
    <fill>
      <patternFill patternType="solid">
        <fgColor rgb="FFFFFFFF"/>
        <bgColor rgb="FFFFF9C4"/>
      </patternFill>
    </fill>
    <fill>
      <patternFill patternType="solid">
        <fgColor rgb="FFF4CCCC"/>
        <bgColor rgb="FFF8CBAD"/>
      </patternFill>
    </fill>
    <fill>
      <patternFill patternType="solid">
        <fgColor rgb="FFF6B26B"/>
        <bgColor rgb="FFEA9999"/>
      </patternFill>
    </fill>
    <fill>
      <patternFill patternType="solid">
        <fgColor rgb="FFEA9999"/>
        <bgColor rgb="FFF6B26B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10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0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7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757575"/>
      <rgbColor rgb="FF9999FF"/>
      <rgbColor rgb="FF993366"/>
      <rgbColor rgb="FFFFF9C4"/>
      <rgbColor rgb="FFF4CCCC"/>
      <rgbColor rgb="FF660066"/>
      <rgbColor rgb="FFF6B26B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E699"/>
      <rgbColor rgb="FF99CCFF"/>
      <rgbColor rgb="FFEA9999"/>
      <rgbColor rgb="FFCC99FF"/>
      <rgbColor rgb="FFF8CBAD"/>
      <rgbColor rgb="FF4285F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32"/>
      <rgbColor rgb="FF003300"/>
      <rgbColor rgb="FF1A1A1A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800" spc="-1" strike="noStrike">
                <a:solidFill>
                  <a:srgbClr val="757575"/>
                </a:solidFill>
                <a:latin typeface="Arial"/>
                <a:ea typeface="Arial"/>
              </a:defRPr>
            </a:pPr>
            <a:r>
              <a:rPr b="0" sz="1800" spc="-1" strike="noStrike">
                <a:solidFill>
                  <a:srgbClr val="757575"/>
                </a:solidFill>
                <a:latin typeface="Arial"/>
                <a:ea typeface="Arial"/>
              </a:rPr>
              <a:t>Inventory Value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Dashboard!$B$14:$B$15</c:f>
              <c:strCache>
                <c:ptCount val="1"/>
                <c:pt idx="0">
                  <c:v>Inventory Value</c:v>
                </c:pt>
              </c:strCache>
            </c:strRef>
          </c:tx>
          <c:spPr>
            <a:solidFill>
              <a:srgbClr val="4285f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Dashboard!$A$16:$A$19</c:f>
              <c:strCache>
                <c:ptCount val="4"/>
                <c:pt idx="0">
                  <c:v>Candles</c:v>
                </c:pt>
                <c:pt idx="1">
                  <c:v>Diffusers</c:v>
                </c:pt>
                <c:pt idx="2">
                  <c:v>Soaps</c:v>
                </c:pt>
                <c:pt idx="3">
                  <c:v>Accessories</c:v>
                </c:pt>
              </c:strCache>
            </c:strRef>
          </c:cat>
          <c:val>
            <c:numRef>
              <c:f>Dashboard!$B$16:$B$19</c:f>
              <c:numCache>
                <c:formatCode>General</c:formatCode>
                <c:ptCount val="4"/>
                <c:pt idx="0">
                  <c:v>843.9</c:v>
                </c:pt>
                <c:pt idx="1">
                  <c:v>672.9</c:v>
                </c:pt>
                <c:pt idx="2">
                  <c:v>323.9</c:v>
                </c:pt>
                <c:pt idx="3">
                  <c:v>312.6</c:v>
                </c:pt>
              </c:numCache>
            </c:numRef>
          </c:val>
        </c:ser>
        <c:gapWidth val="150"/>
        <c:overlap val="0"/>
        <c:axId val="73939794"/>
        <c:axId val="92041951"/>
      </c:barChart>
      <c:catAx>
        <c:axId val="7393979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b="0" sz="1000" spc="-1" strike="noStrike">
                    <a:solidFill>
                      <a:srgbClr val="000000"/>
                    </a:solidFill>
                    <a:latin typeface="Arial"/>
                    <a:ea typeface="Arial"/>
                  </a:rPr>
                  <a:t>Category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2041951"/>
        <c:crosses val="autoZero"/>
        <c:auto val="1"/>
        <c:lblAlgn val="ctr"/>
        <c:lblOffset val="100"/>
        <c:noMultiLvlLbl val="0"/>
      </c:catAx>
      <c:valAx>
        <c:axId val="92041951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minorGridlines>
          <c:spPr>
            <a:ln w="6480">
              <a:solidFill>
                <a:srgbClr val="cccccc"/>
              </a:solidFill>
              <a:round/>
            </a:ln>
          </c:spPr>
        </c:minorGridlines>
        <c:title>
          <c:tx>
            <c:rich>
              <a:bodyPr rot="-5400000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b="0" sz="1000" spc="-1" strike="noStrike">
                    <a:solidFill>
                      <a:srgbClr val="000000"/>
                    </a:solidFill>
                    <a:latin typeface="Arial"/>
                    <a:ea typeface="Arial"/>
                  </a:rPr>
                  <a:t>Inventory Value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393979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1a1a1a"/>
              </a:solidFill>
              <a:latin typeface="Arial"/>
              <a:ea typeface="Arial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219240</xdr:colOff>
      <xdr:row>1</xdr:row>
      <xdr:rowOff>56160</xdr:rowOff>
    </xdr:from>
    <xdr:to>
      <xdr:col>9</xdr:col>
      <xdr:colOff>591840</xdr:colOff>
      <xdr:row>18</xdr:row>
      <xdr:rowOff>188280</xdr:rowOff>
    </xdr:to>
    <xdr:graphicFrame>
      <xdr:nvGraphicFramePr>
        <xdr:cNvPr id="0" name="Chart 1"/>
        <xdr:cNvGraphicFramePr/>
      </xdr:nvGraphicFramePr>
      <xdr:xfrm>
        <a:off x="4565160" y="275400"/>
        <a:ext cx="5714280" cy="353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sheetData>
    <row r="1" customFormat="false" ht="15.75" hidden="false" customHeight="true" outlineLevel="0" collapsed="false">
      <c r="A1" s="1" t="s">
        <v>0</v>
      </c>
    </row>
    <row r="2" customFormat="false" ht="15.75" hidden="false" customHeight="true" outlineLevel="0" collapsed="false">
      <c r="A2" s="2"/>
    </row>
    <row r="3" customFormat="false" ht="15.75" hidden="false" customHeight="true" outlineLevel="0" collapsed="false">
      <c r="A3" s="1" t="s">
        <v>1</v>
      </c>
    </row>
    <row r="4" customFormat="false" ht="15.75" hidden="false" customHeight="true" outlineLevel="0" collapsed="false">
      <c r="A4" s="2" t="s">
        <v>2</v>
      </c>
    </row>
    <row r="5" customFormat="false" ht="15.75" hidden="false" customHeight="true" outlineLevel="0" collapsed="false">
      <c r="A5" s="2" t="s">
        <v>3</v>
      </c>
    </row>
    <row r="6" customFormat="false" ht="15.75" hidden="false" customHeight="true" outlineLevel="0" collapsed="false">
      <c r="A6" s="2" t="s">
        <v>4</v>
      </c>
    </row>
    <row r="7" customFormat="false" ht="15.75" hidden="false" customHeight="true" outlineLevel="0" collapsed="false">
      <c r="A7" s="2" t="s">
        <v>5</v>
      </c>
    </row>
    <row r="8" customFormat="false" ht="15.75" hidden="false" customHeight="true" outlineLevel="0" collapsed="false">
      <c r="A8" s="2"/>
    </row>
    <row r="9" customFormat="false" ht="15.75" hidden="false" customHeight="true" outlineLevel="0" collapsed="false">
      <c r="A9" s="1" t="s">
        <v>6</v>
      </c>
    </row>
    <row r="10" customFormat="false" ht="15.75" hidden="false" customHeight="true" outlineLevel="0" collapsed="false">
      <c r="A10" s="2" t="s">
        <v>7</v>
      </c>
    </row>
    <row r="11" customFormat="false" ht="15.75" hidden="false" customHeight="true" outlineLevel="0" collapsed="false">
      <c r="A11" s="2" t="s">
        <v>8</v>
      </c>
    </row>
    <row r="12" customFormat="false" ht="15.75" hidden="false" customHeight="true" outlineLevel="0" collapsed="false">
      <c r="A12" s="2" t="s">
        <v>9</v>
      </c>
    </row>
    <row r="13" customFormat="false" ht="15.75" hidden="false" customHeight="true" outlineLevel="0" collapsed="false">
      <c r="A13" s="2"/>
    </row>
    <row r="14" customFormat="false" ht="15.75" hidden="false" customHeight="true" outlineLevel="0" collapsed="false">
      <c r="A14" s="2" t="s">
        <v>10</v>
      </c>
    </row>
    <row r="15" customFormat="false" ht="15.75" hidden="false" customHeight="true" outlineLevel="0" collapsed="false">
      <c r="A15" s="2" t="s">
        <v>11</v>
      </c>
    </row>
    <row r="16" customFormat="false" ht="15.75" hidden="false" customHeight="true" outlineLevel="0" collapsed="false">
      <c r="A16" s="2" t="s">
        <v>12</v>
      </c>
    </row>
    <row r="17" customFormat="false" ht="15.75" hidden="false" customHeight="true" outlineLevel="0" collapsed="false">
      <c r="A17" s="3"/>
    </row>
    <row r="18" customFormat="false" ht="15.75" hidden="false" customHeight="true" outlineLevel="0" collapsed="false">
      <c r="A18" s="4" t="s">
        <v>13</v>
      </c>
    </row>
    <row r="19" customFormat="false" ht="15.75" hidden="false" customHeight="true" outlineLevel="0" collapsed="false">
      <c r="A19" s="3" t="s">
        <v>14</v>
      </c>
    </row>
    <row r="20" customFormat="false" ht="15.75" hidden="false" customHeight="true" outlineLevel="0" collapsed="false">
      <c r="A20" s="3" t="s">
        <v>15</v>
      </c>
    </row>
    <row r="21" customFormat="false" ht="15.75" hidden="false" customHeight="true" outlineLevel="0" collapsed="false">
      <c r="A21" s="4" t="s">
        <v>16</v>
      </c>
    </row>
    <row r="22" customFormat="false" ht="15.75" hidden="false" customHeight="true" outlineLevel="0" collapsed="false">
      <c r="A22" s="3" t="s">
        <v>17</v>
      </c>
    </row>
    <row r="23" customFormat="false" ht="15.75" hidden="false" customHeight="true" outlineLevel="0" collapsed="false">
      <c r="A23" s="3" t="s">
        <v>18</v>
      </c>
    </row>
    <row r="24" customFormat="false" ht="15.75" hidden="false" customHeight="true" outlineLevel="0" collapsed="false">
      <c r="A24" s="3" t="s">
        <v>19</v>
      </c>
    </row>
    <row r="25" customFormat="false" ht="15.75" hidden="false" customHeight="true" outlineLevel="0" collapsed="false">
      <c r="A25" s="3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5" width="8.5"/>
    <col collapsed="false" customWidth="true" hidden="false" outlineLevel="0" max="2" min="2" style="5" width="23.75"/>
    <col collapsed="false" customWidth="true" hidden="false" outlineLevel="0" max="3" min="3" style="5" width="10.88"/>
    <col collapsed="false" customWidth="true" hidden="false" outlineLevel="0" max="4" min="4" style="5" width="9.13"/>
    <col collapsed="false" customWidth="true" hidden="false" outlineLevel="0" max="5" min="5" style="5" width="13.38"/>
    <col collapsed="false" customWidth="true" hidden="false" outlineLevel="0" max="7" min="6" style="5" width="13.13"/>
    <col collapsed="false" customWidth="true" hidden="false" outlineLevel="0" max="8" min="8" style="5" width="14.52"/>
    <col collapsed="false" customWidth="true" hidden="false" outlineLevel="0" max="9" min="9" style="5" width="14.38"/>
    <col collapsed="false" customWidth="true" hidden="false" outlineLevel="0" max="10" min="10" style="5" width="20.38"/>
    <col collapsed="false" customWidth="true" hidden="false" outlineLevel="0" max="11" min="11" style="5" width="20.13"/>
  </cols>
  <sheetData>
    <row r="1" customFormat="false" ht="15.75" hidden="false" customHeight="true" outlineLevel="0" collapsed="false">
      <c r="A1" s="6" t="s">
        <v>21</v>
      </c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</row>
    <row r="2" customFormat="false" ht="15.75" hidden="false" customHeight="true" outlineLevel="0" collapsed="false">
      <c r="A2" s="7" t="s">
        <v>32</v>
      </c>
      <c r="B2" s="7" t="s">
        <v>33</v>
      </c>
      <c r="C2" s="7" t="s">
        <v>34</v>
      </c>
      <c r="D2" s="8" t="s">
        <v>35</v>
      </c>
      <c r="E2" s="8" t="n">
        <v>30</v>
      </c>
      <c r="F2" s="8" t="n">
        <v>10</v>
      </c>
      <c r="G2" s="9" t="n">
        <f aca="false">IF($A2="","",$E2+SUMIFS(Movements!$D$2:$D$1000,Movements!$B$2:$B$1000,$A2))</f>
        <v>24</v>
      </c>
      <c r="H2" s="10" t="n">
        <f aca="false">IF($A2="","",IF(ISNUMBER($G2),$G2*$D2,""))</f>
        <v>129.6</v>
      </c>
      <c r="I2" s="11" t="n">
        <f aca="false">IF($A2="","",IF(COUNTIF(Movements!$B$2:$B$1000,$A2)=0,"",_xlfn.MAXIFS(Movements!$A$2:$A$1000,Movements!$B$2:$B$1000,$A2)))</f>
        <v>46225</v>
      </c>
      <c r="J2" s="12" t="n">
        <f aca="true">IF(OR($A2="",$I2=""),"",TODAY()-$I2)</f>
        <v>6</v>
      </c>
      <c r="K2" s="13" t="str">
        <f aca="false">IF($A2="","",IF($I2="","No movement recorded",IF($J2&lt;=30,"0-30 days",IF($J2&lt;=90,"31-90 days","90+ days"))))</f>
        <v>0-30 days</v>
      </c>
    </row>
    <row r="3" customFormat="false" ht="15.75" hidden="false" customHeight="true" outlineLevel="0" collapsed="false">
      <c r="A3" s="7" t="s">
        <v>36</v>
      </c>
      <c r="B3" s="7" t="s">
        <v>37</v>
      </c>
      <c r="C3" s="7" t="s">
        <v>34</v>
      </c>
      <c r="D3" s="8" t="s">
        <v>35</v>
      </c>
      <c r="E3" s="8" t="n">
        <v>18</v>
      </c>
      <c r="F3" s="8" t="n">
        <v>6</v>
      </c>
      <c r="G3" s="14" t="n">
        <f aca="false">IF($A3="","",$E3+SUMIFS(Movements!$D$2:$D$1000,Movements!$B$2:$B$1000,$A3))</f>
        <v>4</v>
      </c>
      <c r="H3" s="10" t="n">
        <f aca="false">IF($A3="","",IF(ISNUMBER($G3),$G3*$D3,""))</f>
        <v>21.6</v>
      </c>
      <c r="I3" s="11" t="n">
        <f aca="false">IF($A3="","",IF(COUNTIF(Movements!$B$2:$B$1000,$A3)=0,"",_xlfn.MAXIFS(Movements!$A$2:$A$1000,Movements!$B$2:$B$1000,$A3)))</f>
        <v>46223</v>
      </c>
      <c r="J3" s="12" t="n">
        <f aca="true">IF(OR($A3="",$I3=""),"",TODAY()-$I3)</f>
        <v>8</v>
      </c>
      <c r="K3" s="13" t="str">
        <f aca="false">IF($A3="","",IF($I3="","No movement recorded",IF($J3&lt;=30,"0-30 days",IF($J3&lt;=90,"31-90 days","90+ days"))))</f>
        <v>0-30 days</v>
      </c>
    </row>
    <row r="4" customFormat="false" ht="15.75" hidden="false" customHeight="true" outlineLevel="0" collapsed="false">
      <c r="A4" s="7" t="s">
        <v>38</v>
      </c>
      <c r="B4" s="7" t="s">
        <v>39</v>
      </c>
      <c r="C4" s="7" t="s">
        <v>34</v>
      </c>
      <c r="D4" s="8" t="s">
        <v>40</v>
      </c>
      <c r="E4" s="8" t="n">
        <v>24</v>
      </c>
      <c r="F4" s="8" t="n">
        <v>8</v>
      </c>
      <c r="G4" s="9" t="n">
        <f aca="false">IF($A4="","",$E4+SUMIFS(Movements!$D$2:$D$1000,Movements!$B$2:$B$1000,$A4))</f>
        <v>31</v>
      </c>
      <c r="H4" s="10" t="n">
        <f aca="false">IF($A4="","",IF(ISNUMBER($G4),$G4*$D4,""))</f>
        <v>224.75</v>
      </c>
      <c r="I4" s="11" t="n">
        <f aca="false">IF($A4="","",IF(COUNTIF(Movements!$B$2:$B$1000,$A4)=0,"",_xlfn.MAXIFS(Movements!$A$2:$A$1000,Movements!$B$2:$B$1000,$A4)))</f>
        <v>46226</v>
      </c>
      <c r="J4" s="12" t="n">
        <f aca="true">IF(OR($A4="",$I4=""),"",TODAY()-$I4)</f>
        <v>5</v>
      </c>
      <c r="K4" s="13" t="str">
        <f aca="false">IF($A4="","",IF($I4="","No movement recorded",IF($J4&lt;=30,"0-30 days",IF($J4&lt;=90,"31-90 days","90+ days"))))</f>
        <v>0-30 days</v>
      </c>
    </row>
    <row r="5" customFormat="false" ht="15.75" hidden="false" customHeight="true" outlineLevel="0" collapsed="false">
      <c r="A5" s="7" t="s">
        <v>41</v>
      </c>
      <c r="B5" s="7" t="s">
        <v>42</v>
      </c>
      <c r="C5" s="7" t="s">
        <v>34</v>
      </c>
      <c r="D5" s="8" t="s">
        <v>40</v>
      </c>
      <c r="E5" s="8" t="n">
        <v>20</v>
      </c>
      <c r="F5" s="8" t="n">
        <v>8</v>
      </c>
      <c r="G5" s="9" t="n">
        <f aca="false">IF($A5="","",$E5+SUMIFS(Movements!$D$2:$D$1000,Movements!$B$2:$B$1000,$A5))</f>
        <v>13</v>
      </c>
      <c r="H5" s="10" t="n">
        <f aca="false">IF($A5="","",IF(ISNUMBER($G5),$G5*$D5,""))</f>
        <v>94.25</v>
      </c>
      <c r="I5" s="11" t="n">
        <f aca="false">IF($A5="","",IF(COUNTIF(Movements!$B$2:$B$1000,$A5)=0,"",_xlfn.MAXIFS(Movements!$A$2:$A$1000,Movements!$B$2:$B$1000,$A5)))</f>
        <v>46230</v>
      </c>
      <c r="J5" s="12" t="n">
        <f aca="true">IF(OR($A5="",$I5=""),"",TODAY()-$I5)</f>
        <v>1</v>
      </c>
      <c r="K5" s="13" t="str">
        <f aca="false">IF($A5="","",IF($I5="","No movement recorded",IF($J5&lt;=30,"0-30 days",IF($J5&lt;=90,"31-90 days","90+ days"))))</f>
        <v>0-30 days</v>
      </c>
    </row>
    <row r="6" customFormat="false" ht="15.75" hidden="false" customHeight="true" outlineLevel="0" collapsed="false">
      <c r="A6" s="7" t="s">
        <v>43</v>
      </c>
      <c r="B6" s="7" t="s">
        <v>44</v>
      </c>
      <c r="C6" s="7" t="s">
        <v>34</v>
      </c>
      <c r="D6" s="8" t="s">
        <v>45</v>
      </c>
      <c r="E6" s="8" t="n">
        <v>16</v>
      </c>
      <c r="F6" s="8" t="n">
        <v>6</v>
      </c>
      <c r="G6" s="9" t="n">
        <f aca="false">IF($A6="","",$E6+SUMIFS(Movements!$D$2:$D$1000,Movements!$B$2:$B$1000,$A6))</f>
        <v>14</v>
      </c>
      <c r="H6" s="10" t="n">
        <f aca="false">IF($A6="","",IF(ISNUMBER($G6),$G6*$D6,""))</f>
        <v>68.6</v>
      </c>
      <c r="I6" s="11" t="n">
        <f aca="false">IF($A6="","",IF(COUNTIF(Movements!$B$2:$B$1000,$A6)=0,"",_xlfn.MAXIFS(Movements!$A$2:$A$1000,Movements!$B$2:$B$1000,$A6)))</f>
        <v>46221</v>
      </c>
      <c r="J6" s="12" t="n">
        <f aca="true">IF(OR($A6="",$I6=""),"",TODAY()-$I6)</f>
        <v>10</v>
      </c>
      <c r="K6" s="13" t="str">
        <f aca="false">IF($A6="","",IF($I6="","No movement recorded",IF($J6&lt;=30,"0-30 days",IF($J6&lt;=90,"31-90 days","90+ days"))))</f>
        <v>0-30 days</v>
      </c>
    </row>
    <row r="7" customFormat="false" ht="15.75" hidden="false" customHeight="true" outlineLevel="0" collapsed="false">
      <c r="A7" s="7" t="s">
        <v>46</v>
      </c>
      <c r="B7" s="7" t="s">
        <v>47</v>
      </c>
      <c r="C7" s="7" t="s">
        <v>34</v>
      </c>
      <c r="D7" s="8" t="s">
        <v>48</v>
      </c>
      <c r="E7" s="8" t="n">
        <v>22</v>
      </c>
      <c r="F7" s="8" t="n">
        <v>8</v>
      </c>
      <c r="G7" s="9" t="n">
        <f aca="false">IF($A7="","",$E7+SUMIFS(Movements!$D$2:$D$1000,Movements!$B$2:$B$1000,$A7))</f>
        <v>13</v>
      </c>
      <c r="H7" s="10" t="n">
        <f aca="false">IF($A7="","",IF(ISNUMBER($G7),$G7*$D7,""))</f>
        <v>66.3</v>
      </c>
      <c r="I7" s="11" t="n">
        <f aca="false">IF($A7="","",IF(COUNTIF(Movements!$B$2:$B$1000,$A7)=0,"",_xlfn.MAXIFS(Movements!$A$2:$A$1000,Movements!$B$2:$B$1000,$A7)))</f>
        <v>46228</v>
      </c>
      <c r="J7" s="12" t="n">
        <f aca="true">IF(OR($A7="",$I7=""),"",TODAY()-$I7)</f>
        <v>3</v>
      </c>
      <c r="K7" s="13" t="str">
        <f aca="false">IF($A7="","",IF($I7="","No movement recorded",IF($J7&lt;=30,"0-30 days",IF($J7&lt;=90,"31-90 days","90+ days"))))</f>
        <v>0-30 days</v>
      </c>
    </row>
    <row r="8" customFormat="false" ht="15.75" hidden="false" customHeight="true" outlineLevel="0" collapsed="false">
      <c r="A8" s="7" t="s">
        <v>49</v>
      </c>
      <c r="B8" s="7" t="s">
        <v>50</v>
      </c>
      <c r="C8" s="7" t="s">
        <v>34</v>
      </c>
      <c r="D8" s="8" t="s">
        <v>51</v>
      </c>
      <c r="E8" s="8" t="n">
        <v>18</v>
      </c>
      <c r="F8" s="8" t="n">
        <v>6</v>
      </c>
      <c r="G8" s="9" t="n">
        <f aca="false">IF($A8="","",$E8+SUMIFS(Movements!$D$2:$D$1000,Movements!$B$2:$B$1000,$A8))</f>
        <v>14</v>
      </c>
      <c r="H8" s="10" t="n">
        <f aca="false">IF($A8="","",IF(ISNUMBER($G8),$G8*$D8,""))</f>
        <v>106.4</v>
      </c>
      <c r="I8" s="11" t="n">
        <f aca="false">IF($A8="","",IF(COUNTIF(Movements!$B$2:$B$1000,$A8)=0,"",_xlfn.MAXIFS(Movements!$A$2:$A$1000,Movements!$B$2:$B$1000,$A8)))</f>
        <v>46218</v>
      </c>
      <c r="J8" s="12" t="n">
        <f aca="true">IF(OR($A8="",$I8=""),"",TODAY()-$I8)</f>
        <v>13</v>
      </c>
      <c r="K8" s="13" t="str">
        <f aca="false">IF($A8="","",IF($I8="","No movement recorded",IF($J8&lt;=30,"0-30 days",IF($J8&lt;=90,"31-90 days","90+ days"))))</f>
        <v>0-30 days</v>
      </c>
    </row>
    <row r="9" customFormat="false" ht="15.75" hidden="false" customHeight="true" outlineLevel="0" collapsed="false">
      <c r="A9" s="7" t="s">
        <v>52</v>
      </c>
      <c r="B9" s="7" t="s">
        <v>53</v>
      </c>
      <c r="C9" s="7" t="s">
        <v>34</v>
      </c>
      <c r="D9" s="8" t="s">
        <v>48</v>
      </c>
      <c r="E9" s="8" t="n">
        <v>12</v>
      </c>
      <c r="F9" s="8" t="n">
        <v>4</v>
      </c>
      <c r="G9" s="9" t="n">
        <f aca="false">IF($A9="","",$E9+SUMIFS(Movements!$D$2:$D$1000,Movements!$B$2:$B$1000,$A9))</f>
        <v>10</v>
      </c>
      <c r="H9" s="10" t="n">
        <f aca="false">IF($A9="","",IF(ISNUMBER($G9),$G9*$D9,""))</f>
        <v>51</v>
      </c>
      <c r="I9" s="15" t="n">
        <f aca="false">IF($A9="","",IF(COUNTIF(Movements!$B$2:$B$1000,$A9)=0,"",_xlfn.MAXIFS(Movements!$A$2:$A$1000,Movements!$B$2:$B$1000,$A9)))</f>
        <v>46115</v>
      </c>
      <c r="J9" s="16" t="n">
        <f aca="true">IF(OR($A9="",$I9=""),"",TODAY()-$I9)</f>
        <v>116</v>
      </c>
      <c r="K9" s="17" t="str">
        <f aca="false">IF($A9="","",IF($I9="","No movement recorded",IF($J9&lt;=30,"0-30 days",IF($J9&lt;=90,"31-90 days","90+ days"))))</f>
        <v>90+ days</v>
      </c>
    </row>
    <row r="10" customFormat="false" ht="15.75" hidden="false" customHeight="true" outlineLevel="0" collapsed="false">
      <c r="A10" s="7" t="s">
        <v>54</v>
      </c>
      <c r="B10" s="7" t="s">
        <v>55</v>
      </c>
      <c r="C10" s="7" t="s">
        <v>34</v>
      </c>
      <c r="D10" s="8" t="s">
        <v>56</v>
      </c>
      <c r="E10" s="8" t="n">
        <v>14</v>
      </c>
      <c r="F10" s="8" t="n">
        <v>5</v>
      </c>
      <c r="G10" s="9" t="n">
        <f aca="false">IF($A10="","",$E10+SUMIFS(Movements!$D$2:$D$1000,Movements!$B$2:$B$1000,$A10))</f>
        <v>11</v>
      </c>
      <c r="H10" s="10" t="n">
        <f aca="false">IF($A10="","",IF(ISNUMBER($G10),$G10*$D10,""))</f>
        <v>81.4</v>
      </c>
      <c r="I10" s="11" t="n">
        <f aca="false">IF($A10="","",IF(COUNTIF(Movements!$B$2:$B$1000,$A10)=0,"",_xlfn.MAXIFS(Movements!$A$2:$A$1000,Movements!$B$2:$B$1000,$A10)))</f>
        <v>46219</v>
      </c>
      <c r="J10" s="12" t="n">
        <f aca="true">IF(OR($A10="",$I10=""),"",TODAY()-$I10)</f>
        <v>12</v>
      </c>
      <c r="K10" s="13" t="str">
        <f aca="false">IF($A10="","",IF($I10="","No movement recorded",IF($J10&lt;=30,"0-30 days",IF($J10&lt;=90,"31-90 days","90+ days"))))</f>
        <v>0-30 days</v>
      </c>
    </row>
    <row r="11" customFormat="false" ht="15.75" hidden="false" customHeight="true" outlineLevel="0" collapsed="false">
      <c r="A11" s="7" t="s">
        <v>57</v>
      </c>
      <c r="B11" s="7" t="s">
        <v>58</v>
      </c>
      <c r="C11" s="7" t="s">
        <v>59</v>
      </c>
      <c r="D11" s="8" t="s">
        <v>60</v>
      </c>
      <c r="E11" s="8" t="n">
        <v>15</v>
      </c>
      <c r="F11" s="8" t="n">
        <v>5</v>
      </c>
      <c r="G11" s="9" t="n">
        <f aca="false">IF($A11="","",$E11+SUMIFS(Movements!$D$2:$D$1000,Movements!$B$2:$B$1000,$A11))</f>
        <v>10</v>
      </c>
      <c r="H11" s="10" t="n">
        <f aca="false">IF($A11="","",IF(ISNUMBER($G11),$G11*$D11,""))</f>
        <v>98</v>
      </c>
      <c r="I11" s="11" t="n">
        <f aca="false">IF($A11="","",IF(COUNTIF(Movements!$B$2:$B$1000,$A11)=0,"",_xlfn.MAXIFS(Movements!$A$2:$A$1000,Movements!$B$2:$B$1000,$A11)))</f>
        <v>46228</v>
      </c>
      <c r="J11" s="12" t="n">
        <f aca="true">IF(OR($A11="",$I11=""),"",TODAY()-$I11)</f>
        <v>3</v>
      </c>
      <c r="K11" s="13" t="str">
        <f aca="false">IF($A11="","",IF($I11="","No movement recorded",IF($J11&lt;=30,"0-30 days",IF($J11&lt;=90,"31-90 days","90+ days"))))</f>
        <v>0-30 days</v>
      </c>
    </row>
    <row r="12" customFormat="false" ht="15.75" hidden="false" customHeight="true" outlineLevel="0" collapsed="false">
      <c r="A12" s="7" t="s">
        <v>61</v>
      </c>
      <c r="B12" s="7" t="s">
        <v>62</v>
      </c>
      <c r="C12" s="7" t="s">
        <v>59</v>
      </c>
      <c r="D12" s="8" t="s">
        <v>60</v>
      </c>
      <c r="E12" s="8" t="n">
        <v>15</v>
      </c>
      <c r="F12" s="8" t="n">
        <v>5</v>
      </c>
      <c r="G12" s="9" t="n">
        <f aca="false">IF($A12="","",$E12+SUMIFS(Movements!$D$2:$D$1000,Movements!$B$2:$B$1000,$A12))</f>
        <v>11</v>
      </c>
      <c r="H12" s="10" t="n">
        <f aca="false">IF($A12="","",IF(ISNUMBER($G12),$G12*$D12,""))</f>
        <v>107.8</v>
      </c>
      <c r="I12" s="11" t="n">
        <f aca="false">IF($A12="","",IF(COUNTIF(Movements!$B$2:$B$1000,$A12)=0,"",_xlfn.MAXIFS(Movements!$A$2:$A$1000,Movements!$B$2:$B$1000,$A12)))</f>
        <v>46217</v>
      </c>
      <c r="J12" s="12" t="n">
        <f aca="true">IF(OR($A12="",$I12=""),"",TODAY()-$I12)</f>
        <v>14</v>
      </c>
      <c r="K12" s="13" t="str">
        <f aca="false">IF($A12="","",IF($I12="","No movement recorded",IF($J12&lt;=30,"0-30 days",IF($J12&lt;=90,"31-90 days","90+ days"))))</f>
        <v>0-30 days</v>
      </c>
    </row>
    <row r="13" customFormat="false" ht="15.75" hidden="false" customHeight="true" outlineLevel="0" collapsed="false">
      <c r="A13" s="7" t="s">
        <v>63</v>
      </c>
      <c r="B13" s="7" t="s">
        <v>64</v>
      </c>
      <c r="C13" s="7" t="s">
        <v>59</v>
      </c>
      <c r="D13" s="8" t="s">
        <v>65</v>
      </c>
      <c r="E13" s="8" t="n">
        <v>10</v>
      </c>
      <c r="F13" s="8" t="n">
        <v>5</v>
      </c>
      <c r="G13" s="14" t="n">
        <f aca="false">IF($A13="","",$E13+SUMIFS(Movements!$D$2:$D$1000,Movements!$B$2:$B$1000,$A13))</f>
        <v>5</v>
      </c>
      <c r="H13" s="10" t="n">
        <f aca="false">IF($A13="","",IF(ISNUMBER($G13),$G13*$D13,""))</f>
        <v>70</v>
      </c>
      <c r="I13" s="11" t="n">
        <f aca="false">IF($A13="","",IF(COUNTIF(Movements!$B$2:$B$1000,$A13)=0,"",_xlfn.MAXIFS(Movements!$A$2:$A$1000,Movements!$B$2:$B$1000,$A13)))</f>
        <v>46224</v>
      </c>
      <c r="J13" s="12" t="n">
        <f aca="true">IF(OR($A13="",$I13=""),"",TODAY()-$I13)</f>
        <v>7</v>
      </c>
      <c r="K13" s="13" t="str">
        <f aca="false">IF($A13="","",IF($I13="","No movement recorded",IF($J13&lt;=30,"0-30 days",IF($J13&lt;=90,"31-90 days","90+ days"))))</f>
        <v>0-30 days</v>
      </c>
    </row>
    <row r="14" customFormat="false" ht="15.75" hidden="false" customHeight="true" outlineLevel="0" collapsed="false">
      <c r="A14" s="7" t="s">
        <v>66</v>
      </c>
      <c r="B14" s="7" t="s">
        <v>67</v>
      </c>
      <c r="C14" s="7" t="s">
        <v>59</v>
      </c>
      <c r="D14" s="8" t="s">
        <v>68</v>
      </c>
      <c r="E14" s="8" t="n">
        <v>12</v>
      </c>
      <c r="F14" s="8" t="n">
        <v>4</v>
      </c>
      <c r="G14" s="9" t="n">
        <f aca="false">IF($A14="","",$E14+SUMIFS(Movements!$D$2:$D$1000,Movements!$B$2:$B$1000,$A14))</f>
        <v>9</v>
      </c>
      <c r="H14" s="10" t="n">
        <f aca="false">IF($A14="","",IF(ISNUMBER($G14),$G14*$D14,""))</f>
        <v>139.5</v>
      </c>
      <c r="I14" s="11" t="n">
        <f aca="false">IF($A14="","",IF(COUNTIF(Movements!$B$2:$B$1000,$A14)=0,"",_xlfn.MAXIFS(Movements!$A$2:$A$1000,Movements!$B$2:$B$1000,$A14)))</f>
        <v>46226</v>
      </c>
      <c r="J14" s="12" t="n">
        <f aca="true">IF(OR($A14="",$I14=""),"",TODAY()-$I14)</f>
        <v>5</v>
      </c>
      <c r="K14" s="13" t="str">
        <f aca="false">IF($A14="","",IF($I14="","No movement recorded",IF($J14&lt;=30,"0-30 days",IF($J14&lt;=90,"31-90 days","90+ days"))))</f>
        <v>0-30 days</v>
      </c>
    </row>
    <row r="15" customFormat="false" ht="15.75" hidden="false" customHeight="true" outlineLevel="0" collapsed="false">
      <c r="A15" s="7" t="s">
        <v>69</v>
      </c>
      <c r="B15" s="7" t="s">
        <v>70</v>
      </c>
      <c r="C15" s="7" t="s">
        <v>59</v>
      </c>
      <c r="D15" s="8" t="s">
        <v>71</v>
      </c>
      <c r="E15" s="8" t="n">
        <v>40</v>
      </c>
      <c r="F15" s="8" t="n">
        <v>15</v>
      </c>
      <c r="G15" s="9" t="n">
        <f aca="false">IF($A15="","",$E15+SUMIFS(Movements!$D$2:$D$1000,Movements!$B$2:$B$1000,$A15))</f>
        <v>44</v>
      </c>
      <c r="H15" s="10" t="n">
        <f aca="false">IF($A15="","",IF(ISNUMBER($G15),$G15*$D15,""))</f>
        <v>140.8</v>
      </c>
      <c r="I15" s="11" t="n">
        <f aca="false">IF($A15="","",IF(COUNTIF(Movements!$B$2:$B$1000,$A15)=0,"",_xlfn.MAXIFS(Movements!$A$2:$A$1000,Movements!$B$2:$B$1000,$A15)))</f>
        <v>46218</v>
      </c>
      <c r="J15" s="12" t="n">
        <f aca="true">IF(OR($A15="",$I15=""),"",TODAY()-$I15)</f>
        <v>13</v>
      </c>
      <c r="K15" s="13" t="str">
        <f aca="false">IF($A15="","",IF($I15="","No movement recorded",IF($J15&lt;=30,"0-30 days",IF($J15&lt;=90,"31-90 days","90+ days"))))</f>
        <v>0-30 days</v>
      </c>
    </row>
    <row r="16" customFormat="false" ht="15.75" hidden="false" customHeight="true" outlineLevel="0" collapsed="false">
      <c r="A16" s="7" t="s">
        <v>72</v>
      </c>
      <c r="B16" s="7" t="s">
        <v>73</v>
      </c>
      <c r="C16" s="7" t="s">
        <v>59</v>
      </c>
      <c r="D16" s="8" t="s">
        <v>71</v>
      </c>
      <c r="E16" s="8" t="n">
        <v>20</v>
      </c>
      <c r="F16" s="8" t="n">
        <v>6</v>
      </c>
      <c r="G16" s="9" t="n">
        <f aca="false">IF($A16="","",$E16+SUMIFS(Movements!$D$2:$D$1000,Movements!$B$2:$B$1000,$A16))</f>
        <v>17</v>
      </c>
      <c r="H16" s="10" t="n">
        <f aca="false">IF($A16="","",IF(ISNUMBER($G16),$G16*$D16,""))</f>
        <v>54.4</v>
      </c>
      <c r="I16" s="15" t="n">
        <f aca="false">IF($A16="","",IF(COUNTIF(Movements!$B$2:$B$1000,$A16)=0,"",_xlfn.MAXIFS(Movements!$A$2:$A$1000,Movements!$B$2:$B$1000,$A16)))</f>
        <v>46118</v>
      </c>
      <c r="J16" s="16" t="n">
        <f aca="true">IF(OR($A16="",$I16=""),"",TODAY()-$I16)</f>
        <v>113</v>
      </c>
      <c r="K16" s="17" t="str">
        <f aca="false">IF($A16="","",IF($I16="","No movement recorded",IF($J16&lt;=30,"0-30 days",IF($J16&lt;=90,"31-90 days","90+ days"))))</f>
        <v>90+ days</v>
      </c>
    </row>
    <row r="17" customFormat="false" ht="15.75" hidden="false" customHeight="true" outlineLevel="0" collapsed="false">
      <c r="A17" s="7" t="s">
        <v>74</v>
      </c>
      <c r="B17" s="7" t="s">
        <v>75</v>
      </c>
      <c r="C17" s="7" t="s">
        <v>59</v>
      </c>
      <c r="D17" s="8" t="s">
        <v>76</v>
      </c>
      <c r="E17" s="8" t="n">
        <v>35</v>
      </c>
      <c r="F17" s="8" t="n">
        <v>12</v>
      </c>
      <c r="G17" s="9" t="n">
        <f aca="false">IF($A17="","",$E17+SUMIFS(Movements!$D$2:$D$1000,Movements!$B$2:$B$1000,$A17))</f>
        <v>26</v>
      </c>
      <c r="H17" s="10" t="n">
        <f aca="false">IF($A17="","",IF(ISNUMBER($G17),$G17*$D17,""))</f>
        <v>62.4</v>
      </c>
      <c r="I17" s="11" t="n">
        <f aca="false">IF($A17="","",IF(COUNTIF(Movements!$B$2:$B$1000,$A17)=0,"",_xlfn.MAXIFS(Movements!$A$2:$A$1000,Movements!$B$2:$B$1000,$A17)))</f>
        <v>46213</v>
      </c>
      <c r="J17" s="12" t="n">
        <f aca="true">IF(OR($A17="",$I17=""),"",TODAY()-$I17)</f>
        <v>18</v>
      </c>
      <c r="K17" s="13" t="str">
        <f aca="false">IF($A17="","",IF($I17="","No movement recorded",IF($J17&lt;=30,"0-30 days",IF($J17&lt;=90,"31-90 days","90+ days"))))</f>
        <v>0-30 days</v>
      </c>
    </row>
    <row r="18" customFormat="false" ht="15.75" hidden="false" customHeight="true" outlineLevel="0" collapsed="false">
      <c r="A18" s="7" t="s">
        <v>77</v>
      </c>
      <c r="B18" s="7" t="s">
        <v>78</v>
      </c>
      <c r="C18" s="7" t="s">
        <v>79</v>
      </c>
      <c r="D18" s="8" t="s">
        <v>80</v>
      </c>
      <c r="E18" s="8" t="n">
        <v>24</v>
      </c>
      <c r="F18" s="8" t="n">
        <v>8</v>
      </c>
      <c r="G18" s="14" t="n">
        <f aca="false">IF($A18="","",$E18+SUMIFS(Movements!$D$2:$D$1000,Movements!$B$2:$B$1000,$A18))</f>
        <v>3</v>
      </c>
      <c r="H18" s="10" t="n">
        <f aca="false">IF($A18="","",IF(ISNUMBER($G18),$G18*$D18,""))</f>
        <v>6.3</v>
      </c>
      <c r="I18" s="11" t="n">
        <f aca="false">IF($A18="","",IF(COUNTIF(Movements!$B$2:$B$1000,$A18)=0,"",_xlfn.MAXIFS(Movements!$A$2:$A$1000,Movements!$B$2:$B$1000,$A18)))</f>
        <v>46219</v>
      </c>
      <c r="J18" s="12" t="n">
        <f aca="true">IF(OR($A18="",$I18=""),"",TODAY()-$I18)</f>
        <v>12</v>
      </c>
      <c r="K18" s="13" t="str">
        <f aca="false">IF($A18="","",IF($I18="","No movement recorded",IF($J18&lt;=30,"0-30 days",IF($J18&lt;=90,"31-90 days","90+ days"))))</f>
        <v>0-30 days</v>
      </c>
    </row>
    <row r="19" customFormat="false" ht="15.75" hidden="false" customHeight="true" outlineLevel="0" collapsed="false">
      <c r="A19" s="7" t="s">
        <v>81</v>
      </c>
      <c r="B19" s="7" t="s">
        <v>82</v>
      </c>
      <c r="C19" s="7" t="s">
        <v>79</v>
      </c>
      <c r="D19" s="8" t="s">
        <v>83</v>
      </c>
      <c r="E19" s="8" t="n">
        <v>28</v>
      </c>
      <c r="F19" s="8" t="n">
        <v>10</v>
      </c>
      <c r="G19" s="9" t="n">
        <f aca="false">IF($A19="","",$E19+SUMIFS(Movements!$D$2:$D$1000,Movements!$B$2:$B$1000,$A19))</f>
        <v>19</v>
      </c>
      <c r="H19" s="10" t="n">
        <f aca="false">IF($A19="","",IF(ISNUMBER($G19),$G19*$D19,""))</f>
        <v>43.7</v>
      </c>
      <c r="I19" s="11" t="n">
        <f aca="false">IF($A19="","",IF(COUNTIF(Movements!$B$2:$B$1000,$A19)=0,"",_xlfn.MAXIFS(Movements!$A$2:$A$1000,Movements!$B$2:$B$1000,$A19)))</f>
        <v>46223</v>
      </c>
      <c r="J19" s="12" t="n">
        <f aca="true">IF(OR($A19="",$I19=""),"",TODAY()-$I19)</f>
        <v>8</v>
      </c>
      <c r="K19" s="13" t="str">
        <f aca="false">IF($A19="","",IF($I19="","No movement recorded",IF($J19&lt;=30,"0-30 days",IF($J19&lt;=90,"31-90 days","90+ days"))))</f>
        <v>0-30 days</v>
      </c>
    </row>
    <row r="20" customFormat="false" ht="15.75" hidden="false" customHeight="true" outlineLevel="0" collapsed="false">
      <c r="A20" s="7" t="s">
        <v>84</v>
      </c>
      <c r="B20" s="7" t="s">
        <v>85</v>
      </c>
      <c r="C20" s="7" t="s">
        <v>79</v>
      </c>
      <c r="D20" s="8" t="s">
        <v>86</v>
      </c>
      <c r="E20" s="8" t="n">
        <v>26</v>
      </c>
      <c r="F20" s="8" t="n">
        <v>10</v>
      </c>
      <c r="G20" s="9" t="n">
        <f aca="false">IF($A20="","",$E20+SUMIFS(Movements!$D$2:$D$1000,Movements!$B$2:$B$1000,$A20))</f>
        <v>16</v>
      </c>
      <c r="H20" s="10" t="n">
        <f aca="false">IF($A20="","",IF(ISNUMBER($G20),$G20*$D20,""))</f>
        <v>35.2</v>
      </c>
      <c r="I20" s="11" t="n">
        <f aca="false">IF($A20="","",IF(COUNTIF(Movements!$B$2:$B$1000,$A20)=0,"",_xlfn.MAXIFS(Movements!$A$2:$A$1000,Movements!$B$2:$B$1000,$A20)))</f>
        <v>46227</v>
      </c>
      <c r="J20" s="12" t="n">
        <f aca="true">IF(OR($A20="",$I20=""),"",TODAY()-$I20)</f>
        <v>4</v>
      </c>
      <c r="K20" s="13" t="str">
        <f aca="false">IF($A20="","",IF($I20="","No movement recorded",IF($J20&lt;=30,"0-30 days",IF($J20&lt;=90,"31-90 days","90+ days"))))</f>
        <v>0-30 days</v>
      </c>
    </row>
    <row r="21" customFormat="false" ht="15.75" hidden="false" customHeight="true" outlineLevel="0" collapsed="false">
      <c r="A21" s="7" t="s">
        <v>87</v>
      </c>
      <c r="B21" s="7" t="s">
        <v>88</v>
      </c>
      <c r="C21" s="7" t="s">
        <v>79</v>
      </c>
      <c r="D21" s="8" t="s">
        <v>89</v>
      </c>
      <c r="E21" s="8" t="n">
        <v>20</v>
      </c>
      <c r="F21" s="8" t="n">
        <v>8</v>
      </c>
      <c r="G21" s="9" t="n">
        <f aca="false">IF($A21="","",$E21+SUMIFS(Movements!$D$2:$D$1000,Movements!$B$2:$B$1000,$A21))</f>
        <v>13</v>
      </c>
      <c r="H21" s="10" t="n">
        <f aca="false">IF($A21="","",IF(ISNUMBER($G21),$G21*$D21,""))</f>
        <v>46.8</v>
      </c>
      <c r="I21" s="11" t="n">
        <f aca="false">IF($A21="","",IF(COUNTIF(Movements!$B$2:$B$1000,$A21)=0,"",_xlfn.MAXIFS(Movements!$A$2:$A$1000,Movements!$B$2:$B$1000,$A21)))</f>
        <v>46225</v>
      </c>
      <c r="J21" s="12" t="n">
        <f aca="true">IF(OR($A21="",$I21=""),"",TODAY()-$I21)</f>
        <v>6</v>
      </c>
      <c r="K21" s="13" t="str">
        <f aca="false">IF($A21="","",IF($I21="","No movement recorded",IF($J21&lt;=30,"0-30 days",IF($J21&lt;=90,"31-90 days","90+ days"))))</f>
        <v>0-30 days</v>
      </c>
    </row>
    <row r="22" customFormat="false" ht="15.75" hidden="false" customHeight="true" outlineLevel="0" collapsed="false">
      <c r="A22" s="7" t="s">
        <v>90</v>
      </c>
      <c r="B22" s="7" t="s">
        <v>91</v>
      </c>
      <c r="C22" s="7" t="s">
        <v>79</v>
      </c>
      <c r="D22" s="8" t="s">
        <v>89</v>
      </c>
      <c r="E22" s="8" t="n">
        <v>20</v>
      </c>
      <c r="F22" s="8" t="n">
        <v>8</v>
      </c>
      <c r="G22" s="9" t="n">
        <f aca="false">IF($A22="","",$E22+SUMIFS(Movements!$D$2:$D$1000,Movements!$B$2:$B$1000,$A22))</f>
        <v>13</v>
      </c>
      <c r="H22" s="10" t="n">
        <f aca="false">IF($A22="","",IF(ISNUMBER($G22),$G22*$D22,""))</f>
        <v>46.8</v>
      </c>
      <c r="I22" s="11" t="n">
        <f aca="false">IF($A22="","",IF(COUNTIF(Movements!$B$2:$B$1000,$A22)=0,"",_xlfn.MAXIFS(Movements!$A$2:$A$1000,Movements!$B$2:$B$1000,$A22)))</f>
        <v>46230</v>
      </c>
      <c r="J22" s="12" t="n">
        <f aca="true">IF(OR($A22="",$I22=""),"",TODAY()-$I22)</f>
        <v>1</v>
      </c>
      <c r="K22" s="13" t="str">
        <f aca="false">IF($A22="","",IF($I22="","No movement recorded",IF($J22&lt;=30,"0-30 days",IF($J22&lt;=90,"31-90 days","90+ days"))))</f>
        <v>0-30 days</v>
      </c>
    </row>
    <row r="23" customFormat="false" ht="15.75" hidden="false" customHeight="true" outlineLevel="0" collapsed="false">
      <c r="A23" s="7" t="s">
        <v>92</v>
      </c>
      <c r="B23" s="7" t="s">
        <v>93</v>
      </c>
      <c r="C23" s="7" t="s">
        <v>79</v>
      </c>
      <c r="D23" s="8" t="s">
        <v>94</v>
      </c>
      <c r="E23" s="8" t="n">
        <v>12</v>
      </c>
      <c r="F23" s="8" t="n">
        <v>4</v>
      </c>
      <c r="G23" s="9" t="n">
        <f aca="false">IF($A23="","",$E23+SUMIFS(Movements!$D$2:$D$1000,Movements!$B$2:$B$1000,$A23))</f>
        <v>9</v>
      </c>
      <c r="H23" s="10" t="n">
        <f aca="false">IF($A23="","",IF(ISNUMBER($G23),$G23*$D23,""))</f>
        <v>85.5</v>
      </c>
      <c r="I23" s="11" t="n">
        <f aca="false">IF($A23="","",IF(COUNTIF(Movements!$B$2:$B$1000,$A23)=0,"",_xlfn.MAXIFS(Movements!$A$2:$A$1000,Movements!$B$2:$B$1000,$A23)))</f>
        <v>46178</v>
      </c>
      <c r="J23" s="12" t="n">
        <f aca="true">IF(OR($A23="",$I23=""),"",TODAY()-$I23)</f>
        <v>53</v>
      </c>
      <c r="K23" s="13" t="str">
        <f aca="false">IF($A23="","",IF($I23="","No movement recorded",IF($J23&lt;=30,"0-30 days",IF($J23&lt;=90,"31-90 days","90+ days"))))</f>
        <v>31-90 days</v>
      </c>
    </row>
    <row r="24" customFormat="false" ht="15.75" hidden="false" customHeight="true" outlineLevel="0" collapsed="false">
      <c r="A24" s="7" t="s">
        <v>95</v>
      </c>
      <c r="B24" s="7" t="s">
        <v>96</v>
      </c>
      <c r="C24" s="7" t="s">
        <v>79</v>
      </c>
      <c r="D24" s="8" t="s">
        <v>76</v>
      </c>
      <c r="E24" s="8" t="n">
        <v>15</v>
      </c>
      <c r="F24" s="8" t="n">
        <v>5</v>
      </c>
      <c r="G24" s="9" t="n">
        <f aca="false">IF($A24="","",$E24+SUMIFS(Movements!$D$2:$D$1000,Movements!$B$2:$B$1000,$A24))</f>
        <v>14</v>
      </c>
      <c r="H24" s="10" t="n">
        <f aca="false">IF($A24="","",IF(ISNUMBER($G24),$G24*$D24,""))</f>
        <v>33.6</v>
      </c>
      <c r="I24" s="15" t="n">
        <f aca="false">IF($A24="","",IF(COUNTIF(Movements!$B$2:$B$1000,$A24)=0,"",_xlfn.MAXIFS(Movements!$A$2:$A$1000,Movements!$B$2:$B$1000,$A24)))</f>
        <v>46120</v>
      </c>
      <c r="J24" s="16" t="n">
        <f aca="true">IF(OR($A24="",$I24=""),"",TODAY()-$I24)</f>
        <v>111</v>
      </c>
      <c r="K24" s="17" t="str">
        <f aca="false">IF($A24="","",IF($I24="","No movement recorded",IF($J24&lt;=30,"0-30 days",IF($J24&lt;=90,"31-90 days","90+ days"))))</f>
        <v>90+ days</v>
      </c>
    </row>
    <row r="25" customFormat="false" ht="15.75" hidden="false" customHeight="true" outlineLevel="0" collapsed="false">
      <c r="A25" s="7" t="s">
        <v>97</v>
      </c>
      <c r="B25" s="7" t="s">
        <v>98</v>
      </c>
      <c r="C25" s="7" t="s">
        <v>79</v>
      </c>
      <c r="D25" s="8" t="s">
        <v>99</v>
      </c>
      <c r="E25" s="8" t="n">
        <v>10</v>
      </c>
      <c r="F25" s="8" t="n">
        <v>4</v>
      </c>
      <c r="G25" s="9" t="n">
        <f aca="false">IF($A25="","",$E25+SUMIFS(Movements!$D$2:$D$1000,Movements!$B$2:$B$1000,$A25))</f>
        <v>10</v>
      </c>
      <c r="H25" s="10" t="n">
        <f aca="false">IF($A25="","",IF(ISNUMBER($G25),$G25*$D25,""))</f>
        <v>26</v>
      </c>
      <c r="I25" s="11" t="str">
        <f aca="false">IF($A25="","",IF(COUNTIF(Movements!$B$2:$B$1000,$A25)=0,"",_xlfn.MAXIFS(Movements!$A$2:$A$1000,Movements!$B$2:$B$1000,$A25)))</f>
        <v/>
      </c>
      <c r="J25" s="12" t="str">
        <f aca="true">IF(OR($A25="",$I25=""),"",TODAY()-$I25)</f>
        <v/>
      </c>
      <c r="K25" s="13" t="str">
        <f aca="false">IF($A25="","",IF($I25="","No movement recorded",IF($J25&lt;=30,"0-30 days",IF($J25&lt;=90,"31-90 days","90+ days"))))</f>
        <v>No movement recorded</v>
      </c>
    </row>
    <row r="26" customFormat="false" ht="15.75" hidden="false" customHeight="true" outlineLevel="0" collapsed="false">
      <c r="A26" s="7" t="s">
        <v>100</v>
      </c>
      <c r="B26" s="7" t="s">
        <v>101</v>
      </c>
      <c r="C26" s="7" t="s">
        <v>102</v>
      </c>
      <c r="D26" s="8" t="s">
        <v>103</v>
      </c>
      <c r="E26" s="8" t="n">
        <v>25</v>
      </c>
      <c r="F26" s="8" t="n">
        <v>8</v>
      </c>
      <c r="G26" s="9" t="n">
        <f aca="false">IF($A26="","",$E26+SUMIFS(Movements!$D$2:$D$1000,Movements!$B$2:$B$1000,$A26))</f>
        <v>18</v>
      </c>
      <c r="H26" s="10" t="n">
        <f aca="false">IF($A26="","",IF(ISNUMBER($G26),$G26*$D26,""))</f>
        <v>68.4</v>
      </c>
      <c r="I26" s="11" t="n">
        <f aca="false">IF($A26="","",IF(COUNTIF(Movements!$B$2:$B$1000,$A26)=0,"",_xlfn.MAXIFS(Movements!$A$2:$A$1000,Movements!$B$2:$B$1000,$A26)))</f>
        <v>46224</v>
      </c>
      <c r="J26" s="12" t="n">
        <f aca="true">IF(OR($A26="",$I26=""),"",TODAY()-$I26)</f>
        <v>7</v>
      </c>
      <c r="K26" s="13" t="str">
        <f aca="false">IF($A26="","",IF($I26="","No movement recorded",IF($J26&lt;=30,"0-30 days",IF($J26&lt;=90,"31-90 days","90+ days"))))</f>
        <v>0-30 days</v>
      </c>
    </row>
    <row r="27" customFormat="false" ht="15.75" hidden="false" customHeight="true" outlineLevel="0" collapsed="false">
      <c r="A27" s="7" t="s">
        <v>104</v>
      </c>
      <c r="B27" s="7" t="s">
        <v>105</v>
      </c>
      <c r="C27" s="7" t="s">
        <v>102</v>
      </c>
      <c r="D27" s="8" t="s">
        <v>106</v>
      </c>
      <c r="E27" s="8" t="n">
        <v>22</v>
      </c>
      <c r="F27" s="8" t="n">
        <v>8</v>
      </c>
      <c r="G27" s="9" t="n">
        <f aca="false">IF($A27="","",$E27+SUMIFS(Movements!$D$2:$D$1000,Movements!$B$2:$B$1000,$A27))</f>
        <v>14</v>
      </c>
      <c r="H27" s="10" t="n">
        <f aca="false">IF($A27="","",IF(ISNUMBER($G27),$G27*$D27,""))</f>
        <v>49</v>
      </c>
      <c r="I27" s="11" t="n">
        <f aca="false">IF($A27="","",IF(COUNTIF(Movements!$B$2:$B$1000,$A27)=0,"",_xlfn.MAXIFS(Movements!$A$2:$A$1000,Movements!$B$2:$B$1000,$A27)))</f>
        <v>46231</v>
      </c>
      <c r="J27" s="12" t="n">
        <f aca="true">IF(OR($A27="",$I27=""),"",TODAY()-$I27)</f>
        <v>0</v>
      </c>
      <c r="K27" s="13" t="str">
        <f aca="false">IF($A27="","",IF($I27="","No movement recorded",IF($J27&lt;=30,"0-30 days",IF($J27&lt;=90,"31-90 days","90+ days"))))</f>
        <v>0-30 days</v>
      </c>
    </row>
    <row r="28" customFormat="false" ht="15.75" hidden="false" customHeight="true" outlineLevel="0" collapsed="false">
      <c r="A28" s="7" t="s">
        <v>107</v>
      </c>
      <c r="B28" s="7" t="s">
        <v>108</v>
      </c>
      <c r="C28" s="7" t="s">
        <v>102</v>
      </c>
      <c r="D28" s="8" t="s">
        <v>109</v>
      </c>
      <c r="E28" s="8" t="n">
        <v>18</v>
      </c>
      <c r="F28" s="8" t="n">
        <v>6</v>
      </c>
      <c r="G28" s="9" t="n">
        <f aca="false">IF($A28="","",$E28+SUMIFS(Movements!$D$2:$D$1000,Movements!$B$2:$B$1000,$A28))</f>
        <v>14</v>
      </c>
      <c r="H28" s="10" t="n">
        <f aca="false">IF($A28="","",IF(ISNUMBER($G28),$G28*$D28,""))</f>
        <v>73.5</v>
      </c>
      <c r="I28" s="11" t="n">
        <f aca="false">IF($A28="","",IF(COUNTIF(Movements!$B$2:$B$1000,$A28)=0,"",_xlfn.MAXIFS(Movements!$A$2:$A$1000,Movements!$B$2:$B$1000,$A28)))</f>
        <v>46220</v>
      </c>
      <c r="J28" s="12" t="n">
        <f aca="true">IF(OR($A28="",$I28=""),"",TODAY()-$I28)</f>
        <v>11</v>
      </c>
      <c r="K28" s="13" t="str">
        <f aca="false">IF($A28="","",IF($I28="","No movement recorded",IF($J28&lt;=30,"0-30 days",IF($J28&lt;=90,"31-90 days","90+ days"))))</f>
        <v>0-30 days</v>
      </c>
    </row>
    <row r="29" customFormat="false" ht="15.75" hidden="false" customHeight="true" outlineLevel="0" collapsed="false">
      <c r="A29" s="7" t="s">
        <v>110</v>
      </c>
      <c r="B29" s="7" t="s">
        <v>111</v>
      </c>
      <c r="C29" s="7" t="s">
        <v>102</v>
      </c>
      <c r="D29" s="8" t="s">
        <v>112</v>
      </c>
      <c r="E29" s="8" t="n">
        <v>45</v>
      </c>
      <c r="F29" s="8" t="n">
        <v>15</v>
      </c>
      <c r="G29" s="9" t="n">
        <f aca="false">IF($A29="","",$E29+SUMIFS(Movements!$D$2:$D$1000,Movements!$B$2:$B$1000,$A29))</f>
        <v>29</v>
      </c>
      <c r="H29" s="10" t="n">
        <f aca="false">IF($A29="","",IF(ISNUMBER($G29),$G29*$D29,""))</f>
        <v>55.1</v>
      </c>
      <c r="I29" s="11" t="n">
        <f aca="false">IF($A29="","",IF(COUNTIF(Movements!$B$2:$B$1000,$A29)=0,"",_xlfn.MAXIFS(Movements!$A$2:$A$1000,Movements!$B$2:$B$1000,$A29)))</f>
        <v>46227</v>
      </c>
      <c r="J29" s="12" t="n">
        <f aca="true">IF(OR($A29="",$I29=""),"",TODAY()-$I29)</f>
        <v>4</v>
      </c>
      <c r="K29" s="13" t="str">
        <f aca="false">IF($A29="","",IF($I29="","No movement recorded",IF($J29&lt;=30,"0-30 days",IF($J29&lt;=90,"31-90 days","90+ days"))))</f>
        <v>0-30 days</v>
      </c>
    </row>
    <row r="30" customFormat="false" ht="15.75" hidden="false" customHeight="true" outlineLevel="0" collapsed="false">
      <c r="A30" s="7" t="s">
        <v>113</v>
      </c>
      <c r="B30" s="7" t="s">
        <v>114</v>
      </c>
      <c r="C30" s="7" t="s">
        <v>102</v>
      </c>
      <c r="D30" s="8" t="s">
        <v>115</v>
      </c>
      <c r="E30" s="8" t="n">
        <v>40</v>
      </c>
      <c r="F30" s="8" t="n">
        <v>10</v>
      </c>
      <c r="G30" s="9" t="n">
        <f aca="false">IF($A30="","",$E30+SUMIFS(Movements!$D$2:$D$1000,Movements!$B$2:$B$1000,$A30))</f>
        <v>34</v>
      </c>
      <c r="H30" s="10" t="n">
        <f aca="false">IF($A30="","",IF(ISNUMBER($G30),$G30*$D30,""))</f>
        <v>30.6</v>
      </c>
      <c r="I30" s="15" t="n">
        <f aca="false">IF($A30="","",IF(COUNTIF(Movements!$B$2:$B$1000,$A30)=0,"",_xlfn.MAXIFS(Movements!$A$2:$A$1000,Movements!$B$2:$B$1000,$A30)))</f>
        <v>46122</v>
      </c>
      <c r="J30" s="16" t="n">
        <f aca="true">IF(OR($A30="",$I30=""),"",TODAY()-$I30)</f>
        <v>109</v>
      </c>
      <c r="K30" s="17" t="str">
        <f aca="false">IF($A30="","",IF($I30="","No movement recorded",IF($J30&lt;=30,"0-30 days",IF($J30&lt;=90,"31-90 days","90+ days"))))</f>
        <v>90+ days</v>
      </c>
    </row>
    <row r="31" customFormat="false" ht="15.75" hidden="false" customHeight="true" outlineLevel="0" collapsed="false">
      <c r="A31" s="7" t="s">
        <v>116</v>
      </c>
      <c r="B31" s="7" t="s">
        <v>117</v>
      </c>
      <c r="C31" s="7" t="s">
        <v>102</v>
      </c>
      <c r="D31" s="8" t="s">
        <v>118</v>
      </c>
      <c r="E31" s="8" t="n">
        <v>60</v>
      </c>
      <c r="F31" s="8" t="n">
        <v>20</v>
      </c>
      <c r="G31" s="9" t="n">
        <f aca="false">IF($A31="","",$E31+SUMIFS(Movements!$D$2:$D$1000,Movements!$B$2:$B$1000,$A31))</f>
        <v>60</v>
      </c>
      <c r="H31" s="10" t="n">
        <f aca="false">IF($A31="","",IF(ISNUMBER($G31),$G31*$D31,""))</f>
        <v>36</v>
      </c>
      <c r="I31" s="11" t="str">
        <f aca="false">IF($A31="","",IF(COUNTIF(Movements!$B$2:$B$1000,$A31)=0,"",_xlfn.MAXIFS(Movements!$A$2:$A$1000,Movements!$B$2:$B$1000,$A31)))</f>
        <v/>
      </c>
      <c r="J31" s="12" t="str">
        <f aca="true">IF(OR($A31="",$I31=""),"",TODAY()-$I31)</f>
        <v/>
      </c>
      <c r="K31" s="13" t="str">
        <f aca="false">IF($A31="","",IF($I31="","No movement recorded",IF($J31&lt;=30,"0-30 days",IF($J31&lt;=90,"31-90 days","90+ days"))))</f>
        <v>No movement recorded</v>
      </c>
    </row>
    <row r="32" customFormat="false" ht="15.75" hidden="false" customHeight="true" outlineLevel="0" collapsed="false">
      <c r="A32" s="18"/>
      <c r="B32" s="1" t="s">
        <v>119</v>
      </c>
      <c r="C32" s="18"/>
      <c r="D32" s="18"/>
      <c r="E32" s="19" t="n">
        <f aca="false">SUM(E2:E31)</f>
        <v>686</v>
      </c>
      <c r="F32" s="20"/>
      <c r="G32" s="19" t="n">
        <f aca="false">SUM(G2:G31)</f>
        <v>522</v>
      </c>
      <c r="H32" s="21" t="n">
        <f aca="false">SUM(H2:H31)</f>
        <v>2153.3</v>
      </c>
      <c r="I32" s="18"/>
      <c r="J32" s="18"/>
      <c r="K32" s="18"/>
    </row>
  </sheetData>
  <conditionalFormatting sqref="G2:G31">
    <cfRule type="expression" priority="2" aboveAverage="0" equalAverage="0" bottom="0" percent="0" rank="0" text="" dxfId="0">
      <formula>AND($A2&lt;&gt;"",$G2&lt;=$F2)</formula>
    </cfRule>
  </conditionalFormatting>
  <conditionalFormatting sqref="I2:K31">
    <cfRule type="expression" priority="3" aboveAverage="0" equalAverage="0" bottom="0" percent="0" rank="0" text="" dxfId="1">
      <formula>$K2="90+ days"</formula>
    </cfRule>
  </conditionalFormatting>
  <dataValidations count="1">
    <dataValidation allowBlank="true" error="Choose a value from the dropdown list." errorStyle="stop" errorTitle="Invalid entry" operator="between" showDropDown="false" showErrorMessage="true" showInputMessage="false" sqref="C2:C200" type="list">
      <formula1>"Candles,Diffusers,Soaps,Accessories"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5" width="10.38"/>
    <col collapsed="false" customWidth="true" hidden="false" outlineLevel="0" max="2" min="2" style="5" width="8.5"/>
    <col collapsed="false" customWidth="true" hidden="false" outlineLevel="0" max="3" min="3" style="5" width="14.75"/>
    <col collapsed="false" customWidth="true" hidden="false" outlineLevel="0" max="4" min="4" style="5" width="8.38"/>
    <col collapsed="false" customWidth="true" hidden="false" outlineLevel="0" max="5" min="5" style="5" width="22.75"/>
  </cols>
  <sheetData>
    <row r="1" customFormat="false" ht="15.75" hidden="false" customHeight="true" outlineLevel="0" collapsed="false">
      <c r="A1" s="6" t="s">
        <v>120</v>
      </c>
      <c r="B1" s="6" t="s">
        <v>21</v>
      </c>
      <c r="C1" s="6" t="s">
        <v>121</v>
      </c>
      <c r="D1" s="6" t="s">
        <v>122</v>
      </c>
      <c r="E1" s="6" t="s">
        <v>123</v>
      </c>
      <c r="G1" s="22"/>
      <c r="H1" s="22"/>
    </row>
    <row r="2" customFormat="false" ht="15.75" hidden="false" customHeight="true" outlineLevel="0" collapsed="false">
      <c r="A2" s="23" t="n">
        <v>46115</v>
      </c>
      <c r="B2" s="24" t="s">
        <v>52</v>
      </c>
      <c r="C2" s="24" t="s">
        <v>124</v>
      </c>
      <c r="D2" s="25" t="n">
        <v>-2</v>
      </c>
      <c r="E2" s="24"/>
    </row>
    <row r="3" customFormat="false" ht="15.75" hidden="false" customHeight="true" outlineLevel="0" collapsed="false">
      <c r="A3" s="23" t="n">
        <v>46118</v>
      </c>
      <c r="B3" s="24" t="s">
        <v>72</v>
      </c>
      <c r="C3" s="24" t="s">
        <v>124</v>
      </c>
      <c r="D3" s="25" t="n">
        <v>-3</v>
      </c>
      <c r="E3" s="24"/>
    </row>
    <row r="4" customFormat="false" ht="15.75" hidden="false" customHeight="true" outlineLevel="0" collapsed="false">
      <c r="A4" s="23" t="n">
        <v>46120</v>
      </c>
      <c r="B4" s="24" t="s">
        <v>95</v>
      </c>
      <c r="C4" s="24" t="s">
        <v>125</v>
      </c>
      <c r="D4" s="25" t="n">
        <v>-1</v>
      </c>
      <c r="E4" s="24" t="s">
        <v>126</v>
      </c>
    </row>
    <row r="5" customFormat="false" ht="15.75" hidden="false" customHeight="true" outlineLevel="0" collapsed="false">
      <c r="A5" s="23" t="n">
        <v>46122</v>
      </c>
      <c r="B5" s="24" t="s">
        <v>113</v>
      </c>
      <c r="C5" s="24" t="s">
        <v>124</v>
      </c>
      <c r="D5" s="25" t="n">
        <v>-6</v>
      </c>
      <c r="E5" s="24"/>
    </row>
    <row r="6" customFormat="false" ht="15.75" hidden="false" customHeight="true" outlineLevel="0" collapsed="false">
      <c r="A6" s="23" t="n">
        <v>46204</v>
      </c>
      <c r="B6" s="24" t="s">
        <v>32</v>
      </c>
      <c r="C6" s="24" t="s">
        <v>124</v>
      </c>
      <c r="D6" s="25" t="n">
        <v>-4</v>
      </c>
      <c r="E6" s="24"/>
    </row>
    <row r="7" customFormat="false" ht="15.75" hidden="false" customHeight="true" outlineLevel="0" collapsed="false">
      <c r="A7" s="23" t="n">
        <v>46204</v>
      </c>
      <c r="B7" s="24" t="s">
        <v>81</v>
      </c>
      <c r="C7" s="24" t="s">
        <v>124</v>
      </c>
      <c r="D7" s="25" t="n">
        <v>-5</v>
      </c>
      <c r="E7" s="24"/>
    </row>
    <row r="8" customFormat="false" ht="15.75" hidden="false" customHeight="true" outlineLevel="0" collapsed="false">
      <c r="A8" s="23" t="n">
        <v>46205</v>
      </c>
      <c r="B8" s="24" t="s">
        <v>38</v>
      </c>
      <c r="C8" s="24" t="s">
        <v>124</v>
      </c>
      <c r="D8" s="25" t="n">
        <v>-3</v>
      </c>
      <c r="E8" s="24"/>
    </row>
    <row r="9" customFormat="false" ht="15.75" hidden="false" customHeight="true" outlineLevel="0" collapsed="false">
      <c r="A9" s="23" t="n">
        <v>46205</v>
      </c>
      <c r="B9" s="24" t="s">
        <v>69</v>
      </c>
      <c r="C9" s="24" t="s">
        <v>124</v>
      </c>
      <c r="D9" s="25" t="n">
        <v>-8</v>
      </c>
      <c r="E9" s="24"/>
    </row>
    <row r="10" customFormat="false" ht="15.75" hidden="false" customHeight="true" outlineLevel="0" collapsed="false">
      <c r="A10" s="23" t="n">
        <v>46206</v>
      </c>
      <c r="B10" s="24" t="s">
        <v>77</v>
      </c>
      <c r="C10" s="24" t="s">
        <v>124</v>
      </c>
      <c r="D10" s="25" t="n">
        <v>-7</v>
      </c>
      <c r="E10" s="24"/>
    </row>
    <row r="11" customFormat="false" ht="15.75" hidden="false" customHeight="true" outlineLevel="0" collapsed="false">
      <c r="A11" s="23" t="n">
        <v>46206</v>
      </c>
      <c r="B11" s="24" t="s">
        <v>100</v>
      </c>
      <c r="C11" s="24" t="s">
        <v>124</v>
      </c>
      <c r="D11" s="25" t="n">
        <v>-4</v>
      </c>
      <c r="E11" s="24"/>
    </row>
    <row r="12" customFormat="false" ht="15.75" hidden="false" customHeight="true" outlineLevel="0" collapsed="false">
      <c r="A12" s="23" t="n">
        <v>46209</v>
      </c>
      <c r="B12" s="24" t="s">
        <v>36</v>
      </c>
      <c r="C12" s="24" t="s">
        <v>124</v>
      </c>
      <c r="D12" s="25" t="n">
        <v>-6</v>
      </c>
      <c r="E12" s="24"/>
    </row>
    <row r="13" customFormat="false" ht="15.75" hidden="false" customHeight="true" outlineLevel="0" collapsed="false">
      <c r="A13" s="23" t="n">
        <v>46209</v>
      </c>
      <c r="B13" s="24" t="s">
        <v>57</v>
      </c>
      <c r="C13" s="24" t="s">
        <v>124</v>
      </c>
      <c r="D13" s="25" t="n">
        <v>-3</v>
      </c>
      <c r="E13" s="24"/>
    </row>
    <row r="14" customFormat="false" ht="15.75" hidden="false" customHeight="true" outlineLevel="0" collapsed="false">
      <c r="A14" s="23" t="n">
        <v>46210</v>
      </c>
      <c r="B14" s="24" t="s">
        <v>87</v>
      </c>
      <c r="C14" s="24" t="s">
        <v>124</v>
      </c>
      <c r="D14" s="25" t="n">
        <v>-4</v>
      </c>
      <c r="E14" s="24"/>
    </row>
    <row r="15" customFormat="false" ht="15.75" hidden="false" customHeight="true" outlineLevel="0" collapsed="false">
      <c r="A15" s="23" t="n">
        <v>46210</v>
      </c>
      <c r="B15" s="24" t="s">
        <v>46</v>
      </c>
      <c r="C15" s="24" t="s">
        <v>124</v>
      </c>
      <c r="D15" s="25" t="n">
        <v>-5</v>
      </c>
      <c r="E15" s="24"/>
    </row>
    <row r="16" customFormat="false" ht="15.75" hidden="false" customHeight="true" outlineLevel="0" collapsed="false">
      <c r="A16" s="23" t="n">
        <v>46211</v>
      </c>
      <c r="B16" s="24" t="s">
        <v>110</v>
      </c>
      <c r="C16" s="24" t="s">
        <v>124</v>
      </c>
      <c r="D16" s="25" t="n">
        <v>-10</v>
      </c>
      <c r="E16" s="24"/>
    </row>
    <row r="17" customFormat="false" ht="15.75" hidden="false" customHeight="true" outlineLevel="0" collapsed="false">
      <c r="A17" s="23" t="n">
        <v>46211</v>
      </c>
      <c r="B17" s="24" t="s">
        <v>63</v>
      </c>
      <c r="C17" s="24" t="s">
        <v>124</v>
      </c>
      <c r="D17" s="25" t="n">
        <v>-4</v>
      </c>
      <c r="E17" s="24"/>
    </row>
    <row r="18" customFormat="false" ht="15.75" hidden="false" customHeight="true" outlineLevel="0" collapsed="false">
      <c r="A18" s="23" t="n">
        <v>46212</v>
      </c>
      <c r="B18" s="24" t="s">
        <v>77</v>
      </c>
      <c r="C18" s="24" t="s">
        <v>124</v>
      </c>
      <c r="D18" s="25" t="n">
        <v>-8</v>
      </c>
      <c r="E18" s="24"/>
    </row>
    <row r="19" customFormat="false" ht="15.75" hidden="false" customHeight="true" outlineLevel="0" collapsed="false">
      <c r="A19" s="23" t="n">
        <v>46212</v>
      </c>
      <c r="B19" s="24" t="s">
        <v>41</v>
      </c>
      <c r="C19" s="24" t="s">
        <v>124</v>
      </c>
      <c r="D19" s="25" t="n">
        <v>-4</v>
      </c>
      <c r="E19" s="24"/>
    </row>
    <row r="20" customFormat="false" ht="15.75" hidden="false" customHeight="true" outlineLevel="0" collapsed="false">
      <c r="A20" s="23" t="n">
        <v>46213</v>
      </c>
      <c r="B20" s="24" t="s">
        <v>74</v>
      </c>
      <c r="C20" s="24" t="s">
        <v>124</v>
      </c>
      <c r="D20" s="25" t="n">
        <v>-9</v>
      </c>
      <c r="E20" s="24"/>
    </row>
    <row r="21" customFormat="false" ht="15.75" hidden="false" customHeight="true" outlineLevel="0" collapsed="false">
      <c r="A21" s="23" t="n">
        <v>46213</v>
      </c>
      <c r="B21" s="24" t="s">
        <v>84</v>
      </c>
      <c r="C21" s="24" t="s">
        <v>124</v>
      </c>
      <c r="D21" s="25" t="n">
        <v>-6</v>
      </c>
      <c r="E21" s="24"/>
    </row>
    <row r="22" customFormat="false" ht="15.75" hidden="false" customHeight="true" outlineLevel="0" collapsed="false">
      <c r="A22" s="23" t="n">
        <v>46214</v>
      </c>
      <c r="B22" s="24" t="s">
        <v>32</v>
      </c>
      <c r="C22" s="24" t="s">
        <v>127</v>
      </c>
      <c r="D22" s="25" t="n">
        <v>1</v>
      </c>
      <c r="E22" s="24" t="s">
        <v>128</v>
      </c>
    </row>
    <row r="23" customFormat="false" ht="15.75" hidden="false" customHeight="true" outlineLevel="0" collapsed="false">
      <c r="A23" s="23" t="n">
        <v>46216</v>
      </c>
      <c r="B23" s="24" t="s">
        <v>36</v>
      </c>
      <c r="C23" s="24" t="s">
        <v>124</v>
      </c>
      <c r="D23" s="25" t="n">
        <v>-5</v>
      </c>
      <c r="E23" s="24"/>
    </row>
    <row r="24" customFormat="false" ht="15.75" hidden="false" customHeight="true" outlineLevel="0" collapsed="false">
      <c r="A24" s="23" t="n">
        <v>46216</v>
      </c>
      <c r="B24" s="24" t="s">
        <v>104</v>
      </c>
      <c r="C24" s="24" t="s">
        <v>124</v>
      </c>
      <c r="D24" s="25" t="n">
        <v>-5</v>
      </c>
      <c r="E24" s="24"/>
    </row>
    <row r="25" customFormat="false" ht="15.75" hidden="false" customHeight="true" outlineLevel="0" collapsed="false">
      <c r="A25" s="23" t="n">
        <v>46217</v>
      </c>
      <c r="B25" s="24" t="s">
        <v>61</v>
      </c>
      <c r="C25" s="24" t="s">
        <v>124</v>
      </c>
      <c r="D25" s="25" t="n">
        <v>-4</v>
      </c>
      <c r="E25" s="24"/>
    </row>
    <row r="26" customFormat="false" ht="15.75" hidden="false" customHeight="true" outlineLevel="0" collapsed="false">
      <c r="A26" s="23" t="n">
        <v>46217</v>
      </c>
      <c r="B26" s="24" t="s">
        <v>90</v>
      </c>
      <c r="C26" s="24" t="s">
        <v>124</v>
      </c>
      <c r="D26" s="25" t="n">
        <v>-3</v>
      </c>
      <c r="E26" s="24"/>
    </row>
    <row r="27" customFormat="false" ht="15.75" hidden="false" customHeight="true" outlineLevel="0" collapsed="false">
      <c r="A27" s="23" t="n">
        <v>46218</v>
      </c>
      <c r="B27" s="24" t="s">
        <v>49</v>
      </c>
      <c r="C27" s="24" t="s">
        <v>124</v>
      </c>
      <c r="D27" s="25" t="n">
        <v>-4</v>
      </c>
      <c r="E27" s="24"/>
    </row>
    <row r="28" customFormat="false" ht="15.75" hidden="false" customHeight="true" outlineLevel="0" collapsed="false">
      <c r="A28" s="23" t="n">
        <v>46218</v>
      </c>
      <c r="B28" s="24" t="s">
        <v>69</v>
      </c>
      <c r="C28" s="24" t="s">
        <v>129</v>
      </c>
      <c r="D28" s="25" t="n">
        <v>12</v>
      </c>
      <c r="E28" s="24" t="s">
        <v>130</v>
      </c>
    </row>
    <row r="29" customFormat="false" ht="15.75" hidden="false" customHeight="true" outlineLevel="0" collapsed="false">
      <c r="A29" s="23" t="n">
        <v>46219</v>
      </c>
      <c r="B29" s="24" t="s">
        <v>77</v>
      </c>
      <c r="C29" s="24" t="s">
        <v>124</v>
      </c>
      <c r="D29" s="25" t="n">
        <v>-6</v>
      </c>
      <c r="E29" s="24"/>
    </row>
    <row r="30" customFormat="false" ht="15.75" hidden="false" customHeight="true" outlineLevel="0" collapsed="false">
      <c r="A30" s="23" t="n">
        <v>46219</v>
      </c>
      <c r="B30" s="24" t="s">
        <v>54</v>
      </c>
      <c r="C30" s="24" t="s">
        <v>124</v>
      </c>
      <c r="D30" s="25" t="n">
        <v>-3</v>
      </c>
      <c r="E30" s="24"/>
    </row>
    <row r="31" customFormat="false" ht="15.75" hidden="false" customHeight="true" outlineLevel="0" collapsed="false">
      <c r="A31" s="23" t="n">
        <v>46220</v>
      </c>
      <c r="B31" s="24" t="s">
        <v>63</v>
      </c>
      <c r="C31" s="24" t="s">
        <v>124</v>
      </c>
      <c r="D31" s="25" t="n">
        <v>-3</v>
      </c>
      <c r="E31" s="24"/>
    </row>
    <row r="32" customFormat="false" ht="15.75" hidden="false" customHeight="true" outlineLevel="0" collapsed="false">
      <c r="A32" s="23" t="n">
        <v>46220</v>
      </c>
      <c r="B32" s="24" t="s">
        <v>107</v>
      </c>
      <c r="C32" s="24" t="s">
        <v>124</v>
      </c>
      <c r="D32" s="25" t="n">
        <v>-4</v>
      </c>
      <c r="E32" s="24"/>
    </row>
    <row r="33" customFormat="false" ht="15.75" hidden="false" customHeight="true" outlineLevel="0" collapsed="false">
      <c r="A33" s="23" t="n">
        <v>46178</v>
      </c>
      <c r="B33" s="24" t="s">
        <v>92</v>
      </c>
      <c r="C33" s="24" t="s">
        <v>124</v>
      </c>
      <c r="D33" s="25" t="n">
        <v>-3</v>
      </c>
      <c r="E33" s="24"/>
    </row>
    <row r="34" customFormat="false" ht="15.75" hidden="false" customHeight="true" outlineLevel="0" collapsed="false">
      <c r="A34" s="23" t="n">
        <v>46221</v>
      </c>
      <c r="B34" s="24" t="s">
        <v>43</v>
      </c>
      <c r="C34" s="24" t="s">
        <v>125</v>
      </c>
      <c r="D34" s="25" t="n">
        <v>-2</v>
      </c>
      <c r="E34" s="24" t="s">
        <v>131</v>
      </c>
    </row>
    <row r="35" customFormat="false" ht="15.75" hidden="false" customHeight="true" outlineLevel="0" collapsed="false">
      <c r="A35" s="23" t="n">
        <v>46223</v>
      </c>
      <c r="B35" s="24" t="s">
        <v>36</v>
      </c>
      <c r="C35" s="24" t="s">
        <v>124</v>
      </c>
      <c r="D35" s="25" t="n">
        <v>-3</v>
      </c>
      <c r="E35" s="24"/>
    </row>
    <row r="36" customFormat="false" ht="15.75" hidden="false" customHeight="true" outlineLevel="0" collapsed="false">
      <c r="A36" s="23" t="n">
        <v>46223</v>
      </c>
      <c r="B36" s="24" t="s">
        <v>81</v>
      </c>
      <c r="C36" s="24" t="s">
        <v>124</v>
      </c>
      <c r="D36" s="25" t="n">
        <v>-4</v>
      </c>
      <c r="E36" s="24"/>
    </row>
    <row r="37" customFormat="false" ht="15.75" hidden="false" customHeight="true" outlineLevel="0" collapsed="false">
      <c r="A37" s="23" t="n">
        <v>46224</v>
      </c>
      <c r="B37" s="24" t="s">
        <v>63</v>
      </c>
      <c r="C37" s="24" t="s">
        <v>129</v>
      </c>
      <c r="D37" s="25" t="n">
        <v>2</v>
      </c>
      <c r="E37" s="24" t="s">
        <v>132</v>
      </c>
    </row>
    <row r="38" customFormat="false" ht="15.75" hidden="false" customHeight="true" outlineLevel="0" collapsed="false">
      <c r="A38" s="23" t="n">
        <v>46224</v>
      </c>
      <c r="B38" s="24" t="s">
        <v>100</v>
      </c>
      <c r="C38" s="24" t="s">
        <v>124</v>
      </c>
      <c r="D38" s="25" t="n">
        <v>-3</v>
      </c>
      <c r="E38" s="24"/>
    </row>
    <row r="39" customFormat="false" ht="15.75" hidden="false" customHeight="true" outlineLevel="0" collapsed="false">
      <c r="A39" s="23" t="n">
        <v>46225</v>
      </c>
      <c r="B39" s="24" t="s">
        <v>32</v>
      </c>
      <c r="C39" s="24" t="s">
        <v>124</v>
      </c>
      <c r="D39" s="25" t="n">
        <v>-3</v>
      </c>
      <c r="E39" s="24"/>
    </row>
    <row r="40" customFormat="false" ht="15.75" hidden="false" customHeight="true" outlineLevel="0" collapsed="false">
      <c r="A40" s="23" t="n">
        <v>46225</v>
      </c>
      <c r="B40" s="24" t="s">
        <v>87</v>
      </c>
      <c r="C40" s="24" t="s">
        <v>124</v>
      </c>
      <c r="D40" s="25" t="n">
        <v>-3</v>
      </c>
      <c r="E40" s="24"/>
    </row>
    <row r="41" customFormat="false" ht="15.75" hidden="false" customHeight="true" outlineLevel="0" collapsed="false">
      <c r="A41" s="23" t="n">
        <v>46226</v>
      </c>
      <c r="B41" s="24" t="s">
        <v>66</v>
      </c>
      <c r="C41" s="24" t="s">
        <v>124</v>
      </c>
      <c r="D41" s="25" t="n">
        <v>-3</v>
      </c>
      <c r="E41" s="24"/>
    </row>
    <row r="42" customFormat="false" ht="15.75" hidden="false" customHeight="true" outlineLevel="0" collapsed="false">
      <c r="A42" s="23" t="n">
        <v>46226</v>
      </c>
      <c r="B42" s="24" t="s">
        <v>38</v>
      </c>
      <c r="C42" s="24" t="s">
        <v>129</v>
      </c>
      <c r="D42" s="25" t="n">
        <v>10</v>
      </c>
      <c r="E42" s="24" t="s">
        <v>133</v>
      </c>
    </row>
    <row r="43" customFormat="false" ht="15.75" hidden="false" customHeight="true" outlineLevel="0" collapsed="false">
      <c r="A43" s="23" t="n">
        <v>46227</v>
      </c>
      <c r="B43" s="24" t="s">
        <v>84</v>
      </c>
      <c r="C43" s="24" t="s">
        <v>124</v>
      </c>
      <c r="D43" s="25" t="n">
        <v>-4</v>
      </c>
      <c r="E43" s="24"/>
    </row>
    <row r="44" customFormat="false" ht="15.75" hidden="false" customHeight="true" outlineLevel="0" collapsed="false">
      <c r="A44" s="23" t="n">
        <v>46227</v>
      </c>
      <c r="B44" s="24" t="s">
        <v>110</v>
      </c>
      <c r="C44" s="24" t="s">
        <v>124</v>
      </c>
      <c r="D44" s="25" t="n">
        <v>-6</v>
      </c>
      <c r="E44" s="24"/>
    </row>
    <row r="45" customFormat="false" ht="15.75" hidden="false" customHeight="true" outlineLevel="0" collapsed="false">
      <c r="A45" s="23" t="n">
        <v>46228</v>
      </c>
      <c r="B45" s="24" t="s">
        <v>46</v>
      </c>
      <c r="C45" s="24" t="s">
        <v>124</v>
      </c>
      <c r="D45" s="25" t="n">
        <v>-4</v>
      </c>
      <c r="E45" s="24"/>
    </row>
    <row r="46" customFormat="false" ht="15.75" hidden="false" customHeight="true" outlineLevel="0" collapsed="false">
      <c r="A46" s="23" t="n">
        <v>46228</v>
      </c>
      <c r="B46" s="24" t="s">
        <v>57</v>
      </c>
      <c r="C46" s="24" t="s">
        <v>124</v>
      </c>
      <c r="D46" s="25" t="n">
        <v>-2</v>
      </c>
      <c r="E46" s="24"/>
    </row>
    <row r="47" customFormat="false" ht="15.75" hidden="false" customHeight="true" outlineLevel="0" collapsed="false">
      <c r="A47" s="23" t="n">
        <v>46230</v>
      </c>
      <c r="B47" s="24" t="s">
        <v>90</v>
      </c>
      <c r="C47" s="24" t="s">
        <v>124</v>
      </c>
      <c r="D47" s="25" t="n">
        <v>-4</v>
      </c>
      <c r="E47" s="24"/>
    </row>
    <row r="48" customFormat="false" ht="15.75" hidden="false" customHeight="true" outlineLevel="0" collapsed="false">
      <c r="A48" s="23" t="n">
        <v>46230</v>
      </c>
      <c r="B48" s="24" t="s">
        <v>41</v>
      </c>
      <c r="C48" s="24" t="s">
        <v>124</v>
      </c>
      <c r="D48" s="25" t="n">
        <v>-3</v>
      </c>
      <c r="E48" s="24"/>
    </row>
    <row r="49" customFormat="false" ht="15.75" hidden="false" customHeight="true" outlineLevel="0" collapsed="false">
      <c r="A49" s="23" t="n">
        <v>46231</v>
      </c>
      <c r="B49" s="24" t="s">
        <v>104</v>
      </c>
      <c r="C49" s="24" t="s">
        <v>124</v>
      </c>
      <c r="D49" s="25" t="n">
        <v>-3</v>
      </c>
      <c r="E49" s="24"/>
    </row>
    <row r="50" customFormat="false" ht="15.75" hidden="false" customHeight="true" outlineLevel="0" collapsed="false">
      <c r="A50" s="26"/>
      <c r="B50" s="26"/>
      <c r="C50" s="1"/>
      <c r="D50" s="27"/>
      <c r="E50" s="26"/>
    </row>
  </sheetData>
  <dataValidations count="1">
    <dataValidation allowBlank="true" error="Choose a value from the dropdown list." errorStyle="stop" errorTitle="Invalid entry" operator="between" showDropDown="false" showErrorMessage="true" showInputMessage="false" sqref="C2:C1000" type="list">
      <formula1>"Sale,Receipt,Return,Adjustment"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5" width="41.5"/>
    <col collapsed="false" customWidth="true" hidden="false" outlineLevel="0" max="2" min="2" style="5" width="14.52"/>
    <col collapsed="false" customWidth="true" hidden="false" outlineLevel="0" max="3" min="3" style="5" width="5.63"/>
  </cols>
  <sheetData>
    <row r="1" customFormat="false" ht="17.25" hidden="false" customHeight="true" outlineLevel="0" collapsed="false">
      <c r="A1" s="28" t="s">
        <v>134</v>
      </c>
      <c r="B1" s="26"/>
      <c r="C1" s="26"/>
    </row>
    <row r="2" customFormat="false" ht="15.75" hidden="false" customHeight="true" outlineLevel="0" collapsed="false">
      <c r="A2" s="1" t="s">
        <v>135</v>
      </c>
      <c r="B2" s="29" t="n">
        <f aca="true">TODAY()</f>
        <v>46231</v>
      </c>
      <c r="C2" s="26"/>
    </row>
    <row r="3" customFormat="false" ht="15.75" hidden="false" customHeight="true" outlineLevel="0" collapsed="false">
      <c r="A3" s="26"/>
      <c r="B3" s="26"/>
      <c r="C3" s="26"/>
    </row>
    <row r="4" customFormat="false" ht="15.75" hidden="false" customHeight="true" outlineLevel="0" collapsed="false">
      <c r="A4" s="1" t="s">
        <v>136</v>
      </c>
      <c r="B4" s="26"/>
      <c r="C4" s="26"/>
    </row>
    <row r="5" customFormat="false" ht="15.75" hidden="false" customHeight="true" outlineLevel="0" collapsed="false">
      <c r="A5" s="2" t="s">
        <v>137</v>
      </c>
      <c r="B5" s="19" t="n">
        <f aca="false">SUM(Items!$G$2:$G$31)</f>
        <v>522</v>
      </c>
      <c r="C5" s="26"/>
    </row>
    <row r="6" customFormat="false" ht="15.75" hidden="false" customHeight="true" outlineLevel="0" collapsed="false">
      <c r="A6" s="2" t="s">
        <v>138</v>
      </c>
      <c r="B6" s="21" t="n">
        <f aca="false">SUM(Items!$H$2:$H$31)</f>
        <v>2153.3</v>
      </c>
      <c r="C6" s="26"/>
    </row>
    <row r="7" customFormat="false" ht="15.75" hidden="false" customHeight="true" outlineLevel="0" collapsed="false">
      <c r="A7" s="2" t="s">
        <v>139</v>
      </c>
      <c r="B7" s="19" t="n">
        <f aca="false">SUMPRODUCT((Items!$A$2:$A$31&lt;&gt;"")*(Items!$G$2:$G$31&lt;=Items!$F$2:$F$31))</f>
        <v>3</v>
      </c>
      <c r="C7" s="26"/>
    </row>
    <row r="8" customFormat="false" ht="15.75" hidden="false" customHeight="true" outlineLevel="0" collapsed="false">
      <c r="A8" s="2" t="s">
        <v>140</v>
      </c>
      <c r="B8" s="19" t="n">
        <f aca="false">COUNTIF(Items!$K$2:$K$31,"90+ days")</f>
        <v>4</v>
      </c>
      <c r="C8" s="26"/>
    </row>
    <row r="9" customFormat="false" ht="15.75" hidden="false" customHeight="true" outlineLevel="0" collapsed="false">
      <c r="A9" s="2" t="s">
        <v>141</v>
      </c>
      <c r="B9" s="19" t="n">
        <f aca="false">COUNTIF(Items!$K$2:$K$31,"No movement recorded")</f>
        <v>2</v>
      </c>
      <c r="C9" s="26"/>
    </row>
    <row r="10" customFormat="false" ht="15.75" hidden="false" customHeight="true" outlineLevel="0" collapsed="false">
      <c r="A10" s="26"/>
      <c r="B10" s="26"/>
      <c r="C10" s="26"/>
    </row>
    <row r="11" customFormat="false" ht="15.75" hidden="false" customHeight="true" outlineLevel="0" collapsed="false">
      <c r="A11" s="1" t="s">
        <v>142</v>
      </c>
      <c r="B11" s="26"/>
      <c r="C11" s="26"/>
    </row>
    <row r="12" customFormat="false" ht="15.75" hidden="false" customHeight="true" outlineLevel="0" collapsed="false">
      <c r="A12" s="2" t="s">
        <v>143</v>
      </c>
      <c r="B12" s="2" t="str">
        <f aca="false">IF(SUM(Items!$E$2:$E$31)+SUM(Movements!$D$2:$D$1000)=SUM(Items!$G$2:$G$31),"PASS","FAIL")</f>
        <v>PASS</v>
      </c>
      <c r="C12" s="26"/>
    </row>
    <row r="13" customFormat="false" ht="15.75" hidden="false" customHeight="true" outlineLevel="0" collapsed="false">
      <c r="A13" s="26"/>
      <c r="B13" s="26"/>
      <c r="C13" s="26"/>
    </row>
    <row r="14" customFormat="false" ht="15.75" hidden="false" customHeight="true" outlineLevel="0" collapsed="false">
      <c r="A14" s="1" t="s">
        <v>144</v>
      </c>
      <c r="B14" s="26"/>
      <c r="C14" s="26"/>
    </row>
    <row r="15" customFormat="false" ht="15.75" hidden="false" customHeight="true" outlineLevel="0" collapsed="false">
      <c r="A15" s="6" t="s">
        <v>23</v>
      </c>
      <c r="B15" s="6" t="s">
        <v>28</v>
      </c>
      <c r="C15" s="6" t="s">
        <v>145</v>
      </c>
    </row>
    <row r="16" customFormat="false" ht="15.75" hidden="false" customHeight="true" outlineLevel="0" collapsed="false">
      <c r="A16" s="24" t="s">
        <v>34</v>
      </c>
      <c r="B16" s="30" t="n">
        <f aca="false">SUMIFS(Items!$H:$H,Items!$C:$C,$A16)</f>
        <v>843.9</v>
      </c>
      <c r="C16" s="19" t="n">
        <f aca="false">SUMIFS(Items!$G:$G,Items!$C:$C,$A16)</f>
        <v>134</v>
      </c>
    </row>
    <row r="17" customFormat="false" ht="15.75" hidden="false" customHeight="true" outlineLevel="0" collapsed="false">
      <c r="A17" s="24" t="s">
        <v>59</v>
      </c>
      <c r="B17" s="30" t="n">
        <f aca="false">SUMIFS(Items!$H:$H,Items!$C:$C,$A17)</f>
        <v>672.9</v>
      </c>
      <c r="C17" s="19" t="n">
        <f aca="false">SUMIFS(Items!$G:$G,Items!$C:$C,$A17)</f>
        <v>122</v>
      </c>
    </row>
    <row r="18" customFormat="false" ht="15.75" hidden="false" customHeight="true" outlineLevel="0" collapsed="false">
      <c r="A18" s="24" t="s">
        <v>79</v>
      </c>
      <c r="B18" s="30" t="n">
        <f aca="false">SUMIFS(Items!$H:$H,Items!$C:$C,$A18)</f>
        <v>323.9</v>
      </c>
      <c r="C18" s="19" t="n">
        <f aca="false">SUMIFS(Items!$G:$G,Items!$C:$C,$A18)</f>
        <v>97</v>
      </c>
    </row>
    <row r="19" customFormat="false" ht="15.75" hidden="false" customHeight="true" outlineLevel="0" collapsed="false">
      <c r="A19" s="24" t="s">
        <v>102</v>
      </c>
      <c r="B19" s="30" t="n">
        <f aca="false">SUMIFS(Items!$H:$H,Items!$C:$C,$A19)</f>
        <v>312.6</v>
      </c>
      <c r="C19" s="19" t="n">
        <f aca="false">SUMIFS(Items!$G:$G,Items!$C:$C,$A19)</f>
        <v>169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5" width="8.5"/>
    <col collapsed="false" customWidth="true" hidden="false" outlineLevel="0" max="2" min="2" style="5" width="13.88"/>
    <col collapsed="false" customWidth="true" hidden="false" outlineLevel="0" max="3" min="3" style="5" width="13"/>
    <col collapsed="false" customWidth="true" hidden="false" outlineLevel="0" max="4" min="4" style="5" width="8.5"/>
    <col collapsed="false" customWidth="true" hidden="false" outlineLevel="0" max="5" min="5" style="5" width="13"/>
  </cols>
  <sheetData>
    <row r="1" customFormat="false" ht="15.75" hidden="false" customHeight="true" outlineLevel="0" collapsed="false">
      <c r="A1" s="6" t="s">
        <v>21</v>
      </c>
      <c r="B1" s="6" t="s">
        <v>146</v>
      </c>
      <c r="C1" s="6" t="s">
        <v>147</v>
      </c>
      <c r="D1" s="6" t="s">
        <v>148</v>
      </c>
      <c r="E1" s="6" t="s">
        <v>149</v>
      </c>
    </row>
    <row r="2" customFormat="false" ht="15.75" hidden="false" customHeight="true" outlineLevel="0" collapsed="false">
      <c r="A2" s="24" t="s">
        <v>32</v>
      </c>
      <c r="B2" s="25" t="n">
        <v>24</v>
      </c>
      <c r="C2" s="19" t="n">
        <f aca="false">IFERROR(VLOOKUP($A2,Items!$A:$G,7,FALSE()),"SKU not found")</f>
        <v>24</v>
      </c>
      <c r="D2" s="19" t="n">
        <f aca="false">IF(ISNUMBER(C2),B2-C2,"")</f>
        <v>0</v>
      </c>
      <c r="E2" s="19" t="str">
        <f aca="false">IF($D2="","",IF($D2=0,"OK","INVESTIGATE"))</f>
        <v>OK</v>
      </c>
    </row>
    <row r="3" customFormat="false" ht="15.75" hidden="false" customHeight="true" outlineLevel="0" collapsed="false">
      <c r="A3" s="24" t="s">
        <v>36</v>
      </c>
      <c r="B3" s="25" t="n">
        <v>4</v>
      </c>
      <c r="C3" s="19" t="n">
        <f aca="false">IFERROR(VLOOKUP($A3,Items!$A:$G,7,FALSE()),"SKU not found")</f>
        <v>4</v>
      </c>
      <c r="D3" s="19" t="n">
        <f aca="false">IF(ISNUMBER(C3),B3-C3,"")</f>
        <v>0</v>
      </c>
      <c r="E3" s="19" t="str">
        <f aca="false">IF($D3="","",IF($D3=0,"OK","INVESTIGATE"))</f>
        <v>OK</v>
      </c>
    </row>
    <row r="4" customFormat="false" ht="15.75" hidden="false" customHeight="true" outlineLevel="0" collapsed="false">
      <c r="A4" s="24" t="s">
        <v>43</v>
      </c>
      <c r="B4" s="25" t="n">
        <v>12</v>
      </c>
      <c r="C4" s="19" t="n">
        <f aca="false">IFERROR(VLOOKUP($A4,Items!$A:$G,7,FALSE()),"SKU not found")</f>
        <v>14</v>
      </c>
      <c r="D4" s="31" t="n">
        <f aca="false">IF(ISNUMBER(C4),B4-C4,"")</f>
        <v>-2</v>
      </c>
      <c r="E4" s="31" t="str">
        <f aca="false">IF($D4="","",IF($D4=0,"OK","INVESTIGATE"))</f>
        <v>INVESTIGATE</v>
      </c>
    </row>
    <row r="5" customFormat="false" ht="15.75" hidden="false" customHeight="true" outlineLevel="0" collapsed="false">
      <c r="A5" s="24" t="s">
        <v>63</v>
      </c>
      <c r="B5" s="25" t="n">
        <v>5</v>
      </c>
      <c r="C5" s="19" t="n">
        <f aca="false">IFERROR(VLOOKUP($A5,Items!$A:$G,7,FALSE()),"SKU not found")</f>
        <v>5</v>
      </c>
      <c r="D5" s="19" t="n">
        <f aca="false">IF(ISNUMBER(C5),B5-C5,"")</f>
        <v>0</v>
      </c>
      <c r="E5" s="19" t="str">
        <f aca="false">IF($D5="","",IF($D5=0,"OK","INVESTIGATE"))</f>
        <v>OK</v>
      </c>
    </row>
    <row r="6" customFormat="false" ht="15.75" hidden="false" customHeight="true" outlineLevel="0" collapsed="false">
      <c r="A6" s="24" t="s">
        <v>69</v>
      </c>
      <c r="B6" s="25" t="n">
        <v>44</v>
      </c>
      <c r="C6" s="19" t="n">
        <f aca="false">IFERROR(VLOOKUP($A6,Items!$A:$G,7,FALSE()),"SKU not found")</f>
        <v>44</v>
      </c>
      <c r="D6" s="19" t="n">
        <f aca="false">IF(ISNUMBER(C6),B6-C6,"")</f>
        <v>0</v>
      </c>
      <c r="E6" s="19" t="str">
        <f aca="false">IF($D6="","",IF($D6=0,"OK","INVESTIGATE"))</f>
        <v>OK</v>
      </c>
    </row>
    <row r="7" customFormat="false" ht="15.75" hidden="false" customHeight="true" outlineLevel="0" collapsed="false">
      <c r="A7" s="24" t="s">
        <v>77</v>
      </c>
      <c r="B7" s="25" t="n">
        <v>3</v>
      </c>
      <c r="C7" s="19" t="n">
        <f aca="false">IFERROR(VLOOKUP($A7,Items!$A:$G,7,FALSE()),"SKU not found")</f>
        <v>3</v>
      </c>
      <c r="D7" s="19" t="n">
        <f aca="false">IF(ISNUMBER(C7),B7-C7,"")</f>
        <v>0</v>
      </c>
      <c r="E7" s="19" t="str">
        <f aca="false">IF($D7="","",IF($D7=0,"OK","INVESTIGATE"))</f>
        <v>OK</v>
      </c>
    </row>
    <row r="8" customFormat="false" ht="15.75" hidden="false" customHeight="true" outlineLevel="0" collapsed="false">
      <c r="A8" s="24" t="s">
        <v>87</v>
      </c>
      <c r="B8" s="25" t="n">
        <v>13</v>
      </c>
      <c r="C8" s="19" t="n">
        <f aca="false">IFERROR(VLOOKUP($A8,Items!$A:$G,7,FALSE()),"SKU not found")</f>
        <v>13</v>
      </c>
      <c r="D8" s="19" t="n">
        <f aca="false">IF(ISNUMBER(C8),B8-C8,"")</f>
        <v>0</v>
      </c>
      <c r="E8" s="19" t="str">
        <f aca="false">IF($D8="","",IF($D8=0,"OK","INVESTIGATE"))</f>
        <v>OK</v>
      </c>
    </row>
    <row r="9" customFormat="false" ht="15.75" hidden="false" customHeight="true" outlineLevel="0" collapsed="false">
      <c r="A9" s="24" t="s">
        <v>100</v>
      </c>
      <c r="B9" s="25" t="n">
        <v>18</v>
      </c>
      <c r="C9" s="19" t="n">
        <f aca="false">IFERROR(VLOOKUP($A9,Items!$A:$G,7,FALSE()),"SKU not found")</f>
        <v>18</v>
      </c>
      <c r="D9" s="19" t="n">
        <f aca="false">IF(ISNUMBER(C9),B9-C9,"")</f>
        <v>0</v>
      </c>
      <c r="E9" s="19" t="str">
        <f aca="false">IF($D9="","",IF($D9=0,"OK","INVESTIGATE"))</f>
        <v>OK</v>
      </c>
    </row>
    <row r="10" customFormat="false" ht="15.75" hidden="false" customHeight="true" outlineLevel="0" collapsed="false">
      <c r="A10" s="24" t="s">
        <v>110</v>
      </c>
      <c r="B10" s="25" t="n">
        <v>29</v>
      </c>
      <c r="C10" s="19" t="n">
        <f aca="false">IFERROR(VLOOKUP($A10,Items!$A:$G,7,FALSE()),"SKU not found")</f>
        <v>29</v>
      </c>
      <c r="D10" s="19" t="n">
        <f aca="false">IF(ISNUMBER(C10),B10-C10,"")</f>
        <v>0</v>
      </c>
      <c r="E10" s="19" t="str">
        <f aca="false">IF($D10="","",IF($D10=0,"OK","INVESTIGATE"))</f>
        <v>OK</v>
      </c>
    </row>
    <row r="11" customFormat="false" ht="15.75" hidden="false" customHeight="true" outlineLevel="0" collapsed="false">
      <c r="A11" s="24" t="s">
        <v>116</v>
      </c>
      <c r="B11" s="25" t="n">
        <v>60</v>
      </c>
      <c r="C11" s="19" t="n">
        <f aca="false">IFERROR(VLOOKUP($A11,Items!$A:$G,7,FALSE()),"SKU not found")</f>
        <v>60</v>
      </c>
      <c r="D11" s="19" t="n">
        <f aca="false">IF(ISNUMBER(C11),B11-C11,"")</f>
        <v>0</v>
      </c>
      <c r="E11" s="19" t="str">
        <f aca="false">IF($D11="","",IF($D11=0,"OK","INVESTIGATE"))</f>
        <v>OK</v>
      </c>
    </row>
  </sheetData>
  <conditionalFormatting sqref="D2:E60">
    <cfRule type="expression" priority="2" aboveAverage="0" equalAverage="0" bottom="0" percent="0" rank="0" text="" dxfId="0">
      <formula>AND($D2&lt;&gt;"",$D2&lt;&gt;0)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2026-07-28T13:22:39Z</dcterms:created>
  <dc:creator>openpyxl</dc:creator>
  <dc:description/>
  <dc:language>en-US</dc:language>
  <cp:lastModifiedBy/>
  <dcterms:modified xsi:type="dcterms:W3CDTF">2026-07-28T14:34:36Z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