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tor" sheetId="1" state="visible" r:id="rId3"/>
    <sheet name="Restore Priority" sheetId="2" state="visible" r:id="rId4"/>
    <sheet name="Scenario Table" sheetId="3" state="visible" r:id="rId5"/>
    <sheet name="Acceptance Te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<sst xmlns="http://schemas.openxmlformats.org/spreadsheetml/2006/main" count="111" uniqueCount="105">
  <si>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 xml:space="preserve">Backup Restore Time Calculator</t>
  </si>
  <si>
    <t xml:space="preserve">PickrTech — estimate whether your current backup design can meet your recovery time objective (RTO).</t>
  </si>
  <si>
    <t xml:space="preserve">How to use: enter your values in the yellow cells (blue text). Every other cell calculates automatically. Sample values are shown; replace them with your own measurements.</t>
  </si>
  <si>
    <t xml:space="preserve">1. Protected data size (GB, decimal)</t>
  </si>
  <si>
    <t xml:space="preserve">Decimal units: 1 TB = 1,000 GB and 1 GB = 1,000 MB. Convert GiB/TiB values before entry.</t>
  </si>
  <si>
    <t xml:space="preserve">2. Measured restore throughput (MB/s)</t>
  </si>
  <si>
    <t xml:space="preserve">From your own timed sample restore — not the advertised speed of an internet plan. Example: a measured 200 Mbps = 200 ÷ 8 = 25 MB/s.</t>
  </si>
  <si>
    <t xml:space="preserve">3. Provider download constraint (MB/s, optional)</t>
  </si>
  <si>
    <t xml:space="preserve">Only if an official, applicable limit exists. Leave blank if unknown — do not enter zero or invent a limit.</t>
  </si>
  <si>
    <t xml:space="preserve">4. Preparation time (hours)</t>
  </si>
  <si>
    <t xml:space="preserve">Fixed time before transfer starts: authorizing access, preparing the destination, locating the backup set.</t>
  </si>
  <si>
    <t xml:space="preserve">5. Verification time (hours)</t>
  </si>
  <si>
    <t xml:space="preserve">Time assigned to checking the restored result against your recovery procedure.</t>
  </si>
  <si>
    <t xml:space="preserve">6. Safety multiplier</t>
  </si>
  <si>
    <t xml:space="preserve">Applied to transfer time only. 1.15 adds a 15% allowance; state your own value.</t>
  </si>
  <si>
    <t xml:space="preserve">7. Recovery time objective — RTO (hours)</t>
  </si>
  <si>
    <t xml:space="preserve">The maximum acceptable time to complete the restore.</t>
  </si>
  <si>
    <t xml:space="preserve">8. Critical-data fraction for minimum viable operation (0–1)</t>
  </si>
  <si>
    <t xml:space="preserve">Share of protected data needed to resume the most important work. The Restore Priority tab computes this fraction from your data groups (sample: 220 GB ÷ 1,000 GB = 0.22).</t>
  </si>
  <si>
    <t xml:space="preserve">Helper — convert Mbps to MB/s</t>
  </si>
  <si>
    <t xml:space="preserve">Speed in Mbps</t>
  </si>
  <si>
    <t xml:space="preserve">Equivalent MB/s (= Mbps ÷ 8)</t>
  </si>
  <si>
    <t xml:space="preserve">Results</t>
  </si>
  <si>
    <t xml:space="preserve">Effective throughput (MB/s) — lower of measured rate and constraint</t>
  </si>
  <si>
    <t xml:space="preserve">Transfer time (hours) = (Data GB × 1000) ÷ Effective MB/s ÷ 3600</t>
  </si>
  <si>
    <t xml:space="preserve">Estimated total restore time (hours) = Transfer × Safety + Preparation + Verification</t>
  </si>
  <si>
    <t xml:space="preserve">RTO result</t>
  </si>
  <si>
    <t xml:space="preserve">Minimum viable operation — estimated time (hours)</t>
  </si>
  <si>
    <t xml:space="preserve">Notes: PASS means the stated model clears the RTO with the supplied inputs — it is not a guarantee. NO_DATA means a required input is missing, zero, or negative. The minimum viable estimate applies the same preparation, verification, and safety values as the full restore; adjust those inputs if your critical-set procedure differs.</t>
  </si>
  <si>
    <t xml:space="preserve">Restore Priority — minimum viable operation</t>
  </si>
  <si>
    <t xml:space="preserve">Sample data — replace every row with your own data groups. Mark YES only for groups required to resume the most important work.</t>
  </si>
  <si>
    <t xml:space="preserve">Data group</t>
  </si>
  <si>
    <t xml:space="preserve">Business function</t>
  </si>
  <si>
    <t xml:space="preserve">Size (GB)</t>
  </si>
  <si>
    <t xml:space="preserve">Minimum viable? (YES/NO)</t>
  </si>
  <si>
    <t xml:space="preserve">Depends on</t>
  </si>
  <si>
    <t xml:space="preserve">Owner</t>
  </si>
  <si>
    <t xml:space="preserve">Verification check</t>
  </si>
  <si>
    <t xml:space="preserve">Transfer time (hours)</t>
  </si>
  <si>
    <t xml:space="preserve">Accounting system data</t>
  </si>
  <si>
    <t xml:space="preserve">Invoicing and payroll</t>
  </si>
  <si>
    <t xml:space="preserve">YES</t>
  </si>
  <si>
    <t xml:space="preserve">None</t>
  </si>
  <si>
    <t xml:space="preserve">Bookkeeper</t>
  </si>
  <si>
    <t xml:space="preserve">Open the ledger and run a trial balance</t>
  </si>
  <si>
    <t xml:space="preserve">Active customer files</t>
  </si>
  <si>
    <t xml:space="preserve">Client delivery</t>
  </si>
  <si>
    <t xml:space="preserve">Operations lead</t>
  </si>
  <si>
    <t xml:space="preserve">Open five recent files and confirm latest versions</t>
  </si>
  <si>
    <t xml:space="preserve">Email archive</t>
  </si>
  <si>
    <t xml:space="preserve">Reference and records</t>
  </si>
  <si>
    <t xml:space="preserve">NO</t>
  </si>
  <si>
    <t xml:space="preserve">Office manager</t>
  </si>
  <si>
    <t xml:space="preserve">Search and open three archived threads</t>
  </si>
  <si>
    <t xml:space="preserve">Media and design archive</t>
  </si>
  <si>
    <t xml:space="preserve">Marketing</t>
  </si>
  <si>
    <t xml:space="preserve">Marketing lead</t>
  </si>
  <si>
    <t xml:space="preserve">Spot-check ten files across folders</t>
  </si>
  <si>
    <t xml:space="preserve">Minimum viable data (GB)</t>
  </si>
  <si>
    <t xml:space="preserve">Fraction of protected data (enter as input 8 on the Calculator tab)</t>
  </si>
  <si>
    <t xml:space="preserve">Minimum viable estimated time (hours, incl. preparation, verification, safety)</t>
  </si>
  <si>
    <t xml:space="preserve">Scenario Table — illustrative restore-time estimates</t>
  </si>
  <si>
    <t xml:space="preserve">Assumptions (edit to test your own):</t>
  </si>
  <si>
    <t xml:space="preserve">Safety multiplier</t>
  </si>
  <si>
    <t xml:space="preserve">Preparation (hours)</t>
  </si>
  <si>
    <t xml:space="preserve">Verification (hours)</t>
  </si>
  <si>
    <t xml:space="preserve">Units: decimal (1 TB = 1,000 GB). Throughput: Mbps ÷ 8 = MB/s. Values are editorial examples, not provider benchmarks.</t>
  </si>
  <si>
    <t xml:space="preserve">Protected data</t>
  </si>
  <si>
    <t xml:space="preserve">GB (decimal)</t>
  </si>
  <si>
    <t xml:space="preserve">50 Mbps</t>
  </si>
  <si>
    <t xml:space="preserve">200 Mbps</t>
  </si>
  <si>
    <t xml:space="preserve">500 Mbps</t>
  </si>
  <si>
    <t xml:space="preserve">100 GB</t>
  </si>
  <si>
    <t xml:space="preserve">1 TB</t>
  </si>
  <si>
    <t xml:space="preserve">5 TB</t>
  </si>
  <si>
    <t xml:space="preserve">These are the values published in the article; they recalculate from the assumptions above.</t>
  </si>
  <si>
    <t xml:space="preserve">Acceptance Tests</t>
  </si>
  <si>
    <t xml:space="preserve">Automatic checks recalculate live. Run the manual tests after entering your own data, then restore the sample values.</t>
  </si>
  <si>
    <t xml:space="preserve">Automatic checks</t>
  </si>
  <si>
    <t xml:space="preserve">Scenario reconciliation — 1 TB at 200 Mbps equals 14.28 hours</t>
  </si>
  <si>
    <t xml:space="preserve">Calculator sample — 1,000 GB at 25 MB/s totals 14.28 hours</t>
  </si>
  <si>
    <t xml:space="preserve">Full restore and minimum viable operation are reported separately</t>
  </si>
  <si>
    <t xml:space="preserve">Priority tab minimum viable data equals 220 GB with sample data</t>
  </si>
  <si>
    <t xml:space="preserve">Manual tests</t>
  </si>
  <si>
    <t xml:space="preserve">Test</t>
  </si>
  <si>
    <t xml:space="preserve">How to run it</t>
  </si>
  <si>
    <t xml:space="preserve">Expected result</t>
  </si>
  <si>
    <t xml:space="preserve">Blank measured throughput</t>
  </si>
  <si>
    <t xml:space="preserve">Clear Calculator input 2 (B6)</t>
  </si>
  <si>
    <t xml:space="preserve">RTO result shows NO_DATA</t>
  </si>
  <si>
    <t xml:space="preserve">Zero or negative throughput</t>
  </si>
  <si>
    <t xml:space="preserve">Enter 0 in Calculator B6 (accept the warning)</t>
  </si>
  <si>
    <t xml:space="preserve">Blank constraint stays blank</t>
  </si>
  <si>
    <t xml:space="preserve">Leave Calculator B7 empty</t>
  </si>
  <si>
    <t xml:space="preserve">Effective throughput equals the measured rate — not zero</t>
  </si>
  <si>
    <t xml:space="preserve">Constraint lower than measured rate</t>
  </si>
  <si>
    <t xml:space="preserve">Enter 10 in Calculator B7</t>
  </si>
  <si>
    <t xml:space="preserve">Effective throughput becomes 10 MB/s</t>
  </si>
  <si>
    <t xml:space="preserve">FAIL when the estimate exceeds the RTO</t>
  </si>
  <si>
    <t xml:space="preserve">Set Calculator B11 (RTO) to 10</t>
  </si>
  <si>
    <t xml:space="preserve">RTO result changes from PASS to FAIL</t>
  </si>
  <si>
    <t xml:space="preserve">Priority flag drives the fraction</t>
  </si>
  <si>
    <t xml:space="preserve">Change one YES to NO on Restore Priority</t>
  </si>
  <si>
    <t xml:space="preserve">Minimum viable GB and fraction update</t>
  </si>
  <si>
    <t xml:space="preserve">Formulas use only basic arithmetic plus ABS, AND, IF, MIN, N, OR, ROUND, and SUMIF, so the workbook also opens and recalculates in Google Sheets.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</si>
</sst>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sz val="9"/>
      <color rgb="FF555555"/>
      <name val="Arial"/>
      <family val="0"/>
      <charset val="1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BFBFB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2"/>
    <col collapsed="false" customWidth="true" hidden="false" outlineLevel="0" max="2" min="2" style="1" width="16"/>
    <col collapsed="false" customWidth="true" hidden="false" outlineLevel="0" max="3" min="3" style="1" width="62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27.75" hidden="false" customHeight="true" outlineLevel="0" collapsed="false">
      <c r="A3" s="4" t="s">
        <v>2</v>
      </c>
    </row>
    <row r="5" customFormat="false" ht="25.5" hidden="false" customHeight="true" outlineLevel="0" collapsed="false">
      <c r="A5" s="5" t="s">
        <v>3</v>
      </c>
      <c r="B5" s="6" t="n">
        <v>1000</v>
      </c>
      <c r="C5" s="7" t="s">
        <v>4</v>
      </c>
    </row>
    <row r="6" customFormat="false" ht="25.5" hidden="false" customHeight="true" outlineLevel="0" collapsed="false">
      <c r="A6" s="5" t="s">
        <v>5</v>
      </c>
      <c r="B6" s="6" t="n">
        <v>25</v>
      </c>
      <c r="C6" s="7" t="s">
        <v>6</v>
      </c>
    </row>
    <row r="7" customFormat="false" ht="25.5" hidden="false" customHeight="true" outlineLevel="0" collapsed="false">
      <c r="A7" s="5" t="s">
        <v>7</v>
      </c>
      <c r="B7" s="6"/>
      <c r="C7" s="7" t="s">
        <v>8</v>
      </c>
    </row>
    <row r="8" customFormat="false" ht="25.5" hidden="false" customHeight="true" outlineLevel="0" collapsed="false">
      <c r="A8" s="5" t="s">
        <v>9</v>
      </c>
      <c r="B8" s="6" t="n">
        <v>0.5</v>
      </c>
      <c r="C8" s="7" t="s">
        <v>10</v>
      </c>
    </row>
    <row r="9" customFormat="false" ht="25.5" hidden="false" customHeight="true" outlineLevel="0" collapsed="false">
      <c r="A9" s="5" t="s">
        <v>11</v>
      </c>
      <c r="B9" s="6" t="n">
        <v>1</v>
      </c>
      <c r="C9" s="7" t="s">
        <v>12</v>
      </c>
    </row>
    <row r="10" customFormat="false" ht="25.5" hidden="false" customHeight="true" outlineLevel="0" collapsed="false">
      <c r="A10" s="5" t="s">
        <v>13</v>
      </c>
      <c r="B10" s="6" t="n">
        <v>1.15</v>
      </c>
      <c r="C10" s="7" t="s">
        <v>14</v>
      </c>
    </row>
    <row r="11" customFormat="false" ht="25.5" hidden="false" customHeight="true" outlineLevel="0" collapsed="false">
      <c r="A11" s="5" t="s">
        <v>15</v>
      </c>
      <c r="B11" s="6" t="n">
        <v>24</v>
      </c>
      <c r="C11" s="7" t="s">
        <v>16</v>
      </c>
    </row>
    <row r="12" customFormat="false" ht="25.5" hidden="false" customHeight="true" outlineLevel="0" collapsed="false">
      <c r="A12" s="5" t="s">
        <v>17</v>
      </c>
      <c r="B12" s="6" t="n">
        <v>0.22</v>
      </c>
      <c r="C12" s="7" t="s">
        <v>18</v>
      </c>
    </row>
    <row r="14" customFormat="false" ht="15" hidden="false" customHeight="true" outlineLevel="0" collapsed="false">
      <c r="A14" s="5" t="s">
        <v>19</v>
      </c>
    </row>
    <row r="15" customFormat="false" ht="15" hidden="false" customHeight="true" outlineLevel="0" collapsed="false">
      <c r="A15" s="8" t="s">
        <v>20</v>
      </c>
      <c r="B15" s="6" t="n">
        <v>200</v>
      </c>
    </row>
    <row r="16" customFormat="false" ht="15" hidden="false" customHeight="true" outlineLevel="0" collapsed="false">
      <c r="A16" s="8" t="s">
        <v>21</v>
      </c>
      <c r="B16" s="9" t="n">
        <f aca="false">IF(N(B15)&lt;=0,"",B15/8)</f>
        <v>25</v>
      </c>
    </row>
    <row r="18" customFormat="false" ht="17.25" hidden="false" customHeight="true" outlineLevel="0" collapsed="false">
      <c r="A18" s="2" t="s">
        <v>22</v>
      </c>
    </row>
    <row r="19" customFormat="false" ht="25.5" hidden="false" customHeight="true" outlineLevel="0" collapsed="false">
      <c r="A19" s="10" t="s">
        <v>23</v>
      </c>
      <c r="B19" s="11" t="n">
        <f aca="false">IF(N(B6)&lt;=0,"",IF(B7="",B6,IF(N(B7)&lt;=0,"",MIN(B6,B7))))</f>
        <v>25</v>
      </c>
    </row>
    <row r="20" customFormat="false" ht="25.5" hidden="false" customHeight="true" outlineLevel="0" collapsed="false">
      <c r="A20" s="10" t="s">
        <v>24</v>
      </c>
      <c r="B20" s="11" t="n">
        <f aca="false">IF(OR(B19="",N(B5)&lt;=0),"",(B5*1000)/B19/3600)</f>
        <v>11.1111111111111</v>
      </c>
    </row>
    <row r="21" customFormat="false" ht="25.5" hidden="false" customHeight="true" outlineLevel="0" collapsed="false">
      <c r="A21" s="10" t="s">
        <v>25</v>
      </c>
      <c r="B21" s="11" t="n">
        <f aca="false">IF(OR(B20="",N(B10)&lt;=0,N(B8)&lt;0,N(B9)&lt;0),"",B20*B10+B8+B9)</f>
        <v>14.2777777777778</v>
      </c>
    </row>
    <row r="22" customFormat="false" ht="25.5" hidden="false" customHeight="true" outlineLevel="0" collapsed="false">
      <c r="A22" s="10" t="s">
        <v>26</v>
      </c>
      <c r="B22" s="12" t="str">
        <f aca="false">IF(OR(N(B5)&lt;=0,N(B6)&lt;=0,AND(B7&lt;&gt;"",N(B7)&lt;=0),N(B10)&lt;=0,N(B11)&lt;=0,N(B8)&lt;0,N(B9)&lt;0),"NO_DATA",IF(B21&lt;=B11,"PASS","FAIL"))</f>
        <v>PASS</v>
      </c>
    </row>
    <row r="23" customFormat="false" ht="25.5" hidden="false" customHeight="true" outlineLevel="0" collapsed="false">
      <c r="A23" s="10" t="s">
        <v>27</v>
      </c>
      <c r="B23" s="11" t="n">
        <f aca="false">IF(OR(B22="NO_DATA",N(B12)&lt;=0,N(B12)&gt;1),"",(B5*B12*1000)/B19/3600*B10+B8+B9)</f>
        <v>4.31111111111111</v>
      </c>
    </row>
    <row r="25" customFormat="false" ht="42" hidden="false" customHeight="true" outlineLevel="0" collapsed="false">
      <c r="A25" s="13" t="s">
        <v>28</v>
      </c>
      <c r="B25" s="13"/>
      <c r="C25" s="13"/>
    </row>
  </sheetData>
  <mergeCells count="1">
    <mergeCell ref="A25:C25"/>
  </mergeCells>
  <dataValidations count="8">
    <dataValidation allowBlank="true" error="Protected data size must be greater than zero." errorStyle="warning" errorTitle="Check this input" operator="greaterThan" showDropDown="false" showErrorMessage="true" showInputMessage="false" sqref="B5" type="decimal">
      <formula1>0</formula1>
      <formula2>0</formula2>
    </dataValidation>
    <dataValidation allowBlank="true" error="Measured throughput must be greater than zero. Blank, zero, or negative values return NO_DATA." errorStyle="warning" errorTitle="Check this input" operator="greaterThan" showDropDown="false" showErrorMessage="true" showInputMessage="false" sqref="B6" type="decimal">
      <formula1>0</formula1>
      <formula2>0</formula2>
    </dataValidation>
    <dataValidation allowBlank="true" error="If a constraint exists, enter a value greater than zero; otherwise leave this cell blank." errorStyle="warning" errorTitle="Check this input" operator="greaterThan" showDropDown="false" showErrorMessage="true" showInputMessage="false" sqref="B7" type="decimal">
      <formula1>0</formula1>
      <formula2>0</formula2>
    </dataValidation>
    <dataValidation allowBlank="true" error="Preparation hours cannot be negative." errorStyle="warning" errorTitle="Check this input" operator="greaterThanOrEqual" showDropDown="false" showErrorMessage="true" showInputMessage="false" sqref="B8" type="decimal">
      <formula1>0</formula1>
      <formula2>0</formula2>
    </dataValidation>
    <dataValidation allowBlank="true" error="Verification hours cannot be negative." errorStyle="warning" errorTitle="Check this input" operator="greaterThanOrEqual" showDropDown="false" showErrorMessage="true" showInputMessage="false" sqref="B9" type="decimal">
      <formula1>0</formula1>
      <formula2>0</formula2>
    </dataValidation>
    <dataValidation allowBlank="true" error="The safety multiplier should be 1 or higher." errorStyle="warning" errorTitle="Check this input" operator="greaterThanOrEqual" showDropDown="false" showErrorMessage="true" showInputMessage="false" sqref="B10" type="decimal">
      <formula1>1</formula1>
      <formula2>0</formula2>
    </dataValidation>
    <dataValidation allowBlank="true" error="The RTO must be greater than zero hours." errorStyle="warning" errorTitle="Check this input" operator="greaterThan" showDropDown="false" showErrorMessage="true" showInputMessage="false" sqref="B11" type="decimal">
      <formula1>0</formula1>
      <formula2>0</formula2>
    </dataValidation>
    <dataValidation allowBlank="true" error="Enter a fraction between 0 and 1 (for example 0.22)." errorStyle="warning" errorTitle="Check this input" operator="between" showDropDown="false" showErrorMessage="true" showInputMessage="false" sqref="B12" type="decimal">
      <formula1>0</formula1>
      <formula2>1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26"/>
    <col collapsed="false" customWidth="true" hidden="false" outlineLevel="0" max="3" min="3" style="1" width="11"/>
    <col collapsed="false" customWidth="true" hidden="false" outlineLevel="0" max="4" min="4" style="1" width="16"/>
    <col collapsed="false" customWidth="true" hidden="false" outlineLevel="0" max="6" min="5" style="1" width="18"/>
    <col collapsed="false" customWidth="true" hidden="false" outlineLevel="0" max="7" min="7" style="1" width="34"/>
    <col collapsed="false" customWidth="true" hidden="false" outlineLevel="0" max="8" min="8" style="1" width="16"/>
  </cols>
  <sheetData>
    <row r="1" customFormat="false" ht="17.25" hidden="false" customHeight="true" outlineLevel="0" collapsed="false">
      <c r="A1" s="2" t="s">
        <v>29</v>
      </c>
    </row>
    <row r="2" customFormat="false" ht="15" hidden="false" customHeight="true" outlineLevel="0" collapsed="false">
      <c r="A2" s="14" t="s">
        <v>30</v>
      </c>
      <c r="B2" s="14"/>
      <c r="C2" s="14"/>
      <c r="D2" s="14"/>
      <c r="E2" s="14"/>
      <c r="F2" s="14"/>
      <c r="G2" s="14"/>
      <c r="H2" s="14"/>
    </row>
    <row r="3" customFormat="false" ht="30" hidden="false" customHeight="true" outlineLevel="0" collapsed="false">
      <c r="A3" s="15" t="s">
        <v>31</v>
      </c>
      <c r="B3" s="15" t="s">
        <v>32</v>
      </c>
      <c r="C3" s="15" t="s">
        <v>33</v>
      </c>
      <c r="D3" s="15" t="s">
        <v>34</v>
      </c>
      <c r="E3" s="15" t="s">
        <v>35</v>
      </c>
      <c r="F3" s="15" t="s">
        <v>36</v>
      </c>
      <c r="G3" s="15" t="s">
        <v>37</v>
      </c>
      <c r="H3" s="15" t="s">
        <v>38</v>
      </c>
    </row>
    <row r="4" customFormat="false" ht="25.5" hidden="false" customHeight="true" outlineLevel="0" collapsed="false">
      <c r="A4" s="16" t="s">
        <v>39</v>
      </c>
      <c r="B4" s="16" t="s">
        <v>40</v>
      </c>
      <c r="C4" s="16" t="n">
        <v>40</v>
      </c>
      <c r="D4" s="16" t="s">
        <v>41</v>
      </c>
      <c r="E4" s="16" t="s">
        <v>42</v>
      </c>
      <c r="F4" s="16" t="s">
        <v>43</v>
      </c>
      <c r="G4" s="16" t="s">
        <v>44</v>
      </c>
      <c r="H4" s="17" t="n">
        <f aca="false">IF(OR(Calculator!$B$19="",N(C4)&lt;=0),"",(C4*1000)/Calculator!$B$19/3600)</f>
        <v>0.444444444444444</v>
      </c>
    </row>
    <row r="5" customFormat="false" ht="25.5" hidden="false" customHeight="true" outlineLevel="0" collapsed="false">
      <c r="A5" s="16" t="s">
        <v>45</v>
      </c>
      <c r="B5" s="16" t="s">
        <v>46</v>
      </c>
      <c r="C5" s="16" t="n">
        <v>180</v>
      </c>
      <c r="D5" s="16" t="s">
        <v>41</v>
      </c>
      <c r="E5" s="16" t="s">
        <v>42</v>
      </c>
      <c r="F5" s="16" t="s">
        <v>47</v>
      </c>
      <c r="G5" s="16" t="s">
        <v>48</v>
      </c>
      <c r="H5" s="17" t="n">
        <f aca="false">IF(OR(Calculator!$B$19="",N(C5)&lt;=0),"",(C5*1000)/Calculator!$B$19/3600)</f>
        <v>2</v>
      </c>
    </row>
    <row r="6" customFormat="false" ht="25.5" hidden="false" customHeight="true" outlineLevel="0" collapsed="false">
      <c r="A6" s="16" t="s">
        <v>49</v>
      </c>
      <c r="B6" s="16" t="s">
        <v>50</v>
      </c>
      <c r="C6" s="16" t="n">
        <v>300</v>
      </c>
      <c r="D6" s="16" t="s">
        <v>51</v>
      </c>
      <c r="E6" s="16" t="s">
        <v>42</v>
      </c>
      <c r="F6" s="16" t="s">
        <v>52</v>
      </c>
      <c r="G6" s="16" t="s">
        <v>53</v>
      </c>
      <c r="H6" s="17" t="n">
        <f aca="false">IF(OR(Calculator!$B$19="",N(C6)&lt;=0),"",(C6*1000)/Calculator!$B$19/3600)</f>
        <v>3.33333333333333</v>
      </c>
    </row>
    <row r="7" customFormat="false" ht="25.5" hidden="false" customHeight="true" outlineLevel="0" collapsed="false">
      <c r="A7" s="16" t="s">
        <v>54</v>
      </c>
      <c r="B7" s="16" t="s">
        <v>55</v>
      </c>
      <c r="C7" s="16" t="n">
        <v>480</v>
      </c>
      <c r="D7" s="16" t="s">
        <v>51</v>
      </c>
      <c r="E7" s="16" t="s">
        <v>42</v>
      </c>
      <c r="F7" s="16" t="s">
        <v>56</v>
      </c>
      <c r="G7" s="16" t="s">
        <v>57</v>
      </c>
      <c r="H7" s="17" t="n">
        <f aca="false">IF(OR(Calculator!$B$19="",N(C7)&lt;=0),"",(C7*1000)/Calculator!$B$19/3600)</f>
        <v>5.33333333333333</v>
      </c>
    </row>
    <row r="9" customFormat="false" ht="25.5" hidden="false" customHeight="true" outlineLevel="0" collapsed="false">
      <c r="A9" s="10" t="s">
        <v>58</v>
      </c>
      <c r="B9" s="18" t="n">
        <f aca="false">SUMIF(D4:D7,"YES",C4:C7)</f>
        <v>220</v>
      </c>
    </row>
    <row r="10" customFormat="false" ht="25.5" hidden="false" customHeight="true" outlineLevel="0" collapsed="false">
      <c r="A10" s="10" t="s">
        <v>59</v>
      </c>
      <c r="B10" s="19" t="n">
        <f aca="false">IF(N(Calculator!$B$5)&lt;=0,"",B9/Calculator!$B$5)</f>
        <v>0.22</v>
      </c>
    </row>
    <row r="11" customFormat="false" ht="25.5" hidden="false" customHeight="true" outlineLevel="0" collapsed="false">
      <c r="A11" s="10" t="s">
        <v>60</v>
      </c>
      <c r="B11" s="19" t="n">
        <f aca="false">IF(OR(Calculator!$B$19="",N(B9)&lt;=0),"",(B9*1000)/Calculator!$B$19/3600*Calculator!$B$10+Calculator!$B$8+Calculator!$B$9)</f>
        <v>4.31111111111111</v>
      </c>
    </row>
  </sheetData>
  <mergeCells count="1">
    <mergeCell ref="A2:H2"/>
  </mergeCells>
  <dataValidations count="1">
    <dataValidation allowBlank="false" error="Enter YES or NO only." errorStyle="warning" errorTitle="Use YES or NO" operator="between" showDropDown="false" showErrorMessage="true" showInputMessage="false" sqref="D4:D7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2"/>
    <col collapsed="false" customWidth="true" hidden="false" outlineLevel="0" max="2" min="2" style="1" width="14"/>
    <col collapsed="false" customWidth="true" hidden="false" outlineLevel="0" max="5" min="3" style="1" width="13"/>
  </cols>
  <sheetData>
    <row r="1" customFormat="false" ht="17.25" hidden="false" customHeight="true" outlineLevel="0" collapsed="false">
      <c r="A1" s="2" t="s">
        <v>61</v>
      </c>
    </row>
    <row r="2" customFormat="false" ht="15" hidden="false" customHeight="true" outlineLevel="0" collapsed="false">
      <c r="A2" s="5" t="s">
        <v>62</v>
      </c>
    </row>
    <row r="3" customFormat="false" ht="15" hidden="false" customHeight="true" outlineLevel="0" collapsed="false">
      <c r="A3" s="1" t="s">
        <v>63</v>
      </c>
      <c r="B3" s="6" t="n">
        <v>1.15</v>
      </c>
    </row>
    <row r="4" customFormat="false" ht="15" hidden="false" customHeight="true" outlineLevel="0" collapsed="false">
      <c r="A4" s="1" t="s">
        <v>64</v>
      </c>
      <c r="B4" s="6" t="n">
        <v>0.5</v>
      </c>
    </row>
    <row r="5" customFormat="false" ht="15" hidden="false" customHeight="true" outlineLevel="0" collapsed="false">
      <c r="A5" s="1" t="s">
        <v>65</v>
      </c>
      <c r="B5" s="6" t="n">
        <v>1</v>
      </c>
    </row>
    <row r="6" customFormat="false" ht="15" hidden="false" customHeight="true" outlineLevel="0" collapsed="false">
      <c r="A6" s="20" t="s">
        <v>66</v>
      </c>
      <c r="B6" s="20"/>
      <c r="C6" s="20"/>
      <c r="D6" s="20"/>
      <c r="E6" s="20"/>
    </row>
    <row r="7" customFormat="false" ht="15" hidden="false" customHeight="true" outlineLevel="0" collapsed="false">
      <c r="C7" s="21" t="n">
        <v>50</v>
      </c>
      <c r="D7" s="21" t="n">
        <v>200</v>
      </c>
      <c r="E7" s="21" t="n">
        <v>500</v>
      </c>
    </row>
    <row r="8" customFormat="false" ht="15" hidden="false" customHeight="true" outlineLevel="0" collapsed="false">
      <c r="A8" s="22" t="s">
        <v>67</v>
      </c>
      <c r="B8" s="22" t="s">
        <v>68</v>
      </c>
      <c r="C8" s="22" t="s">
        <v>69</v>
      </c>
      <c r="D8" s="22" t="s">
        <v>70</v>
      </c>
      <c r="E8" s="22" t="s">
        <v>71</v>
      </c>
    </row>
    <row r="9" customFormat="false" ht="15" hidden="false" customHeight="true" outlineLevel="0" collapsed="false">
      <c r="A9" s="8" t="s">
        <v>72</v>
      </c>
      <c r="B9" s="8" t="n">
        <v>100</v>
      </c>
      <c r="C9" s="17" t="n">
        <f aca="false">ROUND((($B9*1000)/(C$7/8))/3600*$B$3+$B$4+$B$5,2)</f>
        <v>6.61</v>
      </c>
      <c r="D9" s="17" t="n">
        <f aca="false">ROUND((($B9*1000)/(D$7/8))/3600*$B$3+$B$4+$B$5,2)</f>
        <v>2.78</v>
      </c>
      <c r="E9" s="17" t="n">
        <f aca="false">ROUND((($B9*1000)/(E$7/8))/3600*$B$3+$B$4+$B$5,2)</f>
        <v>2.01</v>
      </c>
    </row>
    <row r="10" customFormat="false" ht="15" hidden="false" customHeight="true" outlineLevel="0" collapsed="false">
      <c r="A10" s="8" t="s">
        <v>73</v>
      </c>
      <c r="B10" s="8" t="n">
        <v>1000</v>
      </c>
      <c r="C10" s="17" t="n">
        <f aca="false">ROUND((($B10*1000)/(C$7/8))/3600*$B$3+$B$4+$B$5,2)</f>
        <v>52.61</v>
      </c>
      <c r="D10" s="17" t="n">
        <f aca="false">ROUND((($B10*1000)/(D$7/8))/3600*$B$3+$B$4+$B$5,2)</f>
        <v>14.28</v>
      </c>
      <c r="E10" s="17" t="n">
        <f aca="false">ROUND((($B10*1000)/(E$7/8))/3600*$B$3+$B$4+$B$5,2)</f>
        <v>6.61</v>
      </c>
    </row>
    <row r="11" customFormat="false" ht="15" hidden="false" customHeight="true" outlineLevel="0" collapsed="false">
      <c r="A11" s="8" t="s">
        <v>74</v>
      </c>
      <c r="B11" s="8" t="n">
        <v>5000</v>
      </c>
      <c r="C11" s="17" t="n">
        <f aca="false">ROUND((($B11*1000)/(C$7/8))/3600*$B$3+$B$4+$B$5,2)</f>
        <v>257.06</v>
      </c>
      <c r="D11" s="17" t="n">
        <f aca="false">ROUND((($B11*1000)/(D$7/8))/3600*$B$3+$B$4+$B$5,2)</f>
        <v>65.39</v>
      </c>
      <c r="E11" s="17" t="n">
        <f aca="false">ROUND((($B11*1000)/(E$7/8))/3600*$B$3+$B$4+$B$5,2)</f>
        <v>27.06</v>
      </c>
    </row>
    <row r="13" customFormat="false" ht="15" hidden="false" customHeight="true" outlineLevel="0" collapsed="false">
      <c r="A13" s="20" t="s">
        <v>75</v>
      </c>
      <c r="B13" s="20"/>
      <c r="C13" s="20"/>
      <c r="D13" s="20"/>
      <c r="E13" s="20"/>
    </row>
  </sheetData>
  <mergeCells count="2">
    <mergeCell ref="A6:E6"/>
    <mergeCell ref="A13:E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40"/>
    <col collapsed="false" customWidth="true" hidden="false" outlineLevel="0" max="3" min="3" style="1" width="30"/>
    <col collapsed="false" customWidth="true" hidden="false" outlineLevel="0" max="4" min="4" style="1" width="14"/>
  </cols>
  <sheetData>
    <row r="1" customFormat="false" ht="17.25" hidden="false" customHeight="true" outlineLevel="0" collapsed="false">
      <c r="A1" s="2" t="s">
        <v>76</v>
      </c>
    </row>
    <row r="2" customFormat="false" ht="15" hidden="false" customHeight="true" outlineLevel="0" collapsed="false">
      <c r="A2" s="14" t="s">
        <v>77</v>
      </c>
      <c r="B2" s="14"/>
      <c r="C2" s="14"/>
      <c r="D2" s="14"/>
    </row>
    <row r="4" customFormat="false" ht="15" hidden="false" customHeight="true" outlineLevel="0" collapsed="false">
      <c r="A4" s="5" t="s">
        <v>78</v>
      </c>
    </row>
    <row r="5" customFormat="false" ht="25.5" hidden="false" customHeight="true" outlineLevel="0" collapsed="false">
      <c r="A5" s="23" t="s">
        <v>79</v>
      </c>
      <c r="B5" s="12" t="str">
        <f aca="false">IF(ABS('Scenario Table'!D10-14.28)&lt;0.005,"PASS","CHECK")</f>
        <v>PASS</v>
      </c>
    </row>
    <row r="6" customFormat="false" ht="25.5" hidden="false" customHeight="true" outlineLevel="0" collapsed="false">
      <c r="A6" s="23" t="s">
        <v>80</v>
      </c>
      <c r="B6" s="12" t="str">
        <f aca="false">IF(ABS(Calculator!B21-14.28)&lt;0.005,"PASS","CHECK")</f>
        <v>PASS</v>
      </c>
    </row>
    <row r="7" customFormat="false" ht="25.5" hidden="false" customHeight="true" outlineLevel="0" collapsed="false">
      <c r="A7" s="23" t="s">
        <v>81</v>
      </c>
      <c r="B7" s="12" t="str">
        <f aca="false">IF(AND(Calculator!B21&lt;&gt;"",Calculator!B23&lt;&gt;"",Calculator!B23&lt;Calculator!B21),"PASS","CHECK")</f>
        <v>PASS</v>
      </c>
    </row>
    <row r="8" customFormat="false" ht="25.5" hidden="false" customHeight="true" outlineLevel="0" collapsed="false">
      <c r="A8" s="23" t="s">
        <v>82</v>
      </c>
      <c r="B8" s="12" t="str">
        <f aca="false">IF('Restore Priority'!B9=220,"PASS","CHECK")</f>
        <v>PASS</v>
      </c>
    </row>
    <row r="10" customFormat="false" ht="15" hidden="false" customHeight="true" outlineLevel="0" collapsed="false">
      <c r="A10" s="5" t="s">
        <v>83</v>
      </c>
    </row>
    <row r="11" customFormat="false" ht="15" hidden="false" customHeight="true" outlineLevel="0" collapsed="false">
      <c r="A11" s="22" t="s">
        <v>84</v>
      </c>
      <c r="B11" s="22" t="s">
        <v>85</v>
      </c>
      <c r="C11" s="22" t="s">
        <v>86</v>
      </c>
    </row>
    <row r="12" customFormat="false" ht="25.5" hidden="false" customHeight="true" outlineLevel="0" collapsed="false">
      <c r="A12" s="24" t="s">
        <v>87</v>
      </c>
      <c r="B12" s="24" t="s">
        <v>88</v>
      </c>
      <c r="C12" s="24" t="s">
        <v>89</v>
      </c>
    </row>
    <row r="13" customFormat="false" ht="25.5" hidden="false" customHeight="true" outlineLevel="0" collapsed="false">
      <c r="A13" s="24" t="s">
        <v>90</v>
      </c>
      <c r="B13" s="24" t="s">
        <v>91</v>
      </c>
      <c r="C13" s="24" t="s">
        <v>89</v>
      </c>
    </row>
    <row r="14" customFormat="false" ht="25.5" hidden="false" customHeight="true" outlineLevel="0" collapsed="false">
      <c r="A14" s="24" t="s">
        <v>92</v>
      </c>
      <c r="B14" s="24" t="s">
        <v>93</v>
      </c>
      <c r="C14" s="24" t="s">
        <v>94</v>
      </c>
    </row>
    <row r="15" customFormat="false" ht="25.5" hidden="false" customHeight="true" outlineLevel="0" collapsed="false">
      <c r="A15" s="24" t="s">
        <v>95</v>
      </c>
      <c r="B15" s="24" t="s">
        <v>96</v>
      </c>
      <c r="C15" s="24" t="s">
        <v>97</v>
      </c>
    </row>
    <row r="16" customFormat="false" ht="25.5" hidden="false" customHeight="true" outlineLevel="0" collapsed="false">
      <c r="A16" s="24" t="s">
        <v>98</v>
      </c>
      <c r="B16" s="24" t="s">
        <v>99</v>
      </c>
      <c r="C16" s="24" t="s">
        <v>100</v>
      </c>
    </row>
    <row r="17" customFormat="false" ht="25.5" hidden="false" customHeight="true" outlineLevel="0" collapsed="false">
      <c r="A17" s="24" t="s">
        <v>101</v>
      </c>
      <c r="B17" s="24" t="s">
        <v>102</v>
      </c>
      <c r="C17" s="24" t="s">
        <v>103</v>
      </c>
    </row>
    <row r="19" customFormat="false" ht="15" hidden="false" customHeight="true" outlineLevel="0" collapsed="false">
      <c r="A19" s="20" t="s">
        <v>104</v>
      </c>
      <c r="B19" s="20"/>
      <c r="C19" s="20"/>
      <c r="D19" s="20"/>
    </row>
  </sheetData>
  <mergeCells count="2">
    <mergeCell ref="A2:D2"/>
    <mergeCell ref="A19:D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2026-07-22T14:04:54Z</dcterms:created>
  <dc:creator>openpyxl</dc:creator>
  <dc:description/>
  <dc:language>en-US</dc:language>
  <cp:lastModifiedBy/>
  <dcterms:modified xsi:type="dcterms:W3CDTF">2026-07-23T09:18:33Z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